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4-mis\"/>
    </mc:Choice>
  </mc:AlternateContent>
  <xr:revisionPtr revIDLastSave="0" documentId="8_{35DC9D31-3E6B-4EAC-B13E-C9621850B95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GL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 a="1"/>
  <c r="C9" i="2" s="1"/>
  <c r="C8" i="2"/>
  <c r="C7" i="2"/>
  <c r="C6" i="2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<sst xmlns="http://schemas.openxmlformats.org/spreadsheetml/2006/main" count="133" uniqueCount="50">
  <si>
    <t>Month</t>
  </si>
  <si>
    <t>Head</t>
  </si>
  <si>
    <t>Type</t>
  </si>
  <si>
    <t>Amount</t>
  </si>
  <si>
    <t>2026-07</t>
  </si>
  <si>
    <t>Sales</t>
  </si>
  <si>
    <t>Income</t>
  </si>
  <si>
    <t>Other income</t>
  </si>
  <si>
    <t>Purchases</t>
  </si>
  <si>
    <t>COGS</t>
  </si>
  <si>
    <t>Freight inward</t>
  </si>
  <si>
    <t>Salaries</t>
  </si>
  <si>
    <t>Opex</t>
  </si>
  <si>
    <t>Rent</t>
  </si>
  <si>
    <t>Marketing</t>
  </si>
  <si>
    <t>Utilities</t>
  </si>
  <si>
    <t>Depreciation</t>
  </si>
  <si>
    <t>Interest</t>
  </si>
  <si>
    <t>Finance</t>
  </si>
  <si>
    <t>2026-08</t>
  </si>
  <si>
    <t>2026-09</t>
  </si>
  <si>
    <t>Task</t>
  </si>
  <si>
    <t>Formula</t>
  </si>
  <si>
    <t>Result</t>
  </si>
  <si>
    <t>Revenue (Income) for September</t>
  </si>
  <si>
    <t>=SUMIFS(GL!D2:D31,GL!A2:A31,"2026-09",GL!C2:C31,"Income")</t>
  </si>
  <si>
    <t>COGS for September</t>
  </si>
  <si>
    <t>=SUMIFS(GL!D2:D31,GL!A2:A31,"2026-09",GL!C2:C31,"COGS")</t>
  </si>
  <si>
    <t>Gross profit for September</t>
  </si>
  <si>
    <t>=SUMIFS(GL!D2:D31,GL!A2:A31,"2026-09",GL!C2:C31,"Income")-SUMIFS(GL!D2:D31,GL!A2:A31,"2026-09",GL!C2:C31,"COGS")</t>
  </si>
  <si>
    <t>Gross margin % September (1 decimal)</t>
  </si>
  <si>
    <t>=ROUND(100*(SUMIFS(GL!D2:D31,GL!A2:A31,"2026-09",GL!C2:C31,"Income")-SUMIFS(GL!D2:D31,GL!A2:A31,"2026-09",GL!C2:C31,"COGS"))/SUMIFS(GL!D2:D31,GL!A2:A31,"2026-09",GL!C2:C31,"Income"),1)</t>
  </si>
  <si>
    <t>EBITDA for September (GP - opex excluding depreciation)</t>
  </si>
  <si>
    <t>=SUMIFS(GL!D2:D31,GL!A2:A31,"2026-09",GL!C2:C31,"Income")-SUMIFS(GL!D2:D31,GL!A2:A31,"2026-09",GL!C2:C31,"COGS")-SUMIFS(GL!D2:D31,GL!A2:A31,"2026-09",GL!C2:C31,"Opex")+SUMIFS(GL!D2:D31,GL!A2:A31,"2026-09",GL!B2:B31,"Depreciation")</t>
  </si>
  <si>
    <t>Net profit before tax for the quarter</t>
  </si>
  <si>
    <t>=SUMIFS(GL!D2:D31,GL!C2:C31,"Income")-SUMIFS(GL!D2:D31,GL!C2:C31,"COGS")-SUMIFS(GL!D2:D31,GL!C2:C31,"Opex")-SUMIFS(GL!D2:D31,GL!C2:C31,"Finance")</t>
  </si>
  <si>
    <t>Salaries growth September vs August (decimal, 3 places)</t>
  </si>
  <si>
    <t>=ROUND(SUMIFS(GL!D2:D31,GL!A2:A31,"2026-09",GL!B2:B31,"Salaries")/SUMIFS(GL!D2:D31,GL!A2:A31,"2026-08",GL!B2:B31,"Salaries")-1,3)</t>
  </si>
  <si>
    <t>Largest opex head in the quarter</t>
  </si>
  <si>
    <t>=INDEX(SORTBY(UNIQUE(FILTER(GL!B2:B31,GL!C2:C31="Opex")),SUMIFS(GL!D2:D31,GL!B2:B31,UNIQUE(FILTER(GL!B2:B31,GL!C2:C31="Opex"))),-1),1)</t>
  </si>
  <si>
    <t>Expected answer</t>
  </si>
  <si>
    <t>Your formula  ✍️</t>
  </si>
  <si>
    <t>Check</t>
  </si>
  <si>
    <t>Excel practice: Monthly MIS P&amp;L</t>
  </si>
  <si>
    <t>Excel for Finance - Lesson 4: Monthly MIS P&amp;L</t>
  </si>
  <si>
    <t>A trial-balance style GL extract for Jul-Sep 2026: build a P&amp;L by month.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</si>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</sst>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9486-653D-4C67-87F7-8188ADE60EFB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7A93-E264-42E3-93A5-DEC8F1098092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21</v>
      </c>
      <c r="B1" s="3" t="s">
        <v>40</v>
      </c>
      <c r="C1" s="3" t="s">
        <v>41</v>
      </c>
      <c r="D1" s="3" t="s">
        <v>42</v>
      </c>
    </row>
    <row r="2" spans="1:4" x14ac:dyDescent="0.3">
      <c r="A2" s="4" t="s">
        <v>24</v>
      </c>
      <c r="B2">
        <v>4475600</v>
      </c>
      <c r="C2" s="5"/>
      <c r="D2" t="str">
        <f t="shared" ref="D2:D9" si="0">IF(C2="","",IF(C2=B2,"✓ Correct","✗ Try again"))</f>
        <v/>
      </c>
    </row>
    <row r="3" spans="1:4" x14ac:dyDescent="0.3">
      <c r="A3" s="4" t="s">
        <v>26</v>
      </c>
      <c r="B3">
        <v>3125100</v>
      </c>
      <c r="C3" s="5"/>
      <c r="D3" t="str">
        <f t="shared" si="0"/>
        <v/>
      </c>
    </row>
    <row r="4" spans="1:4" x14ac:dyDescent="0.3">
      <c r="A4" s="4" t="s">
        <v>28</v>
      </c>
      <c r="B4">
        <v>1350500</v>
      </c>
      <c r="C4" s="5"/>
      <c r="D4" t="str">
        <f t="shared" si="0"/>
        <v/>
      </c>
    </row>
    <row r="5" spans="1:4" x14ac:dyDescent="0.3">
      <c r="A5" s="4" t="s">
        <v>30</v>
      </c>
      <c r="B5">
        <v>30.2</v>
      </c>
      <c r="C5" s="5"/>
      <c r="D5" t="str">
        <f t="shared" si="0"/>
        <v/>
      </c>
    </row>
    <row r="6" spans="1:4" x14ac:dyDescent="0.3">
      <c r="A6" s="4" t="s">
        <v>32</v>
      </c>
      <c r="B6">
        <v>577400</v>
      </c>
      <c r="C6" s="5"/>
      <c r="D6" t="str">
        <f t="shared" si="0"/>
        <v/>
      </c>
    </row>
    <row r="7" spans="1:4" x14ac:dyDescent="0.3">
      <c r="A7" s="4" t="s">
        <v>34</v>
      </c>
      <c r="B7">
        <v>1255200</v>
      </c>
      <c r="C7" s="5"/>
      <c r="D7" t="str">
        <f t="shared" si="0"/>
        <v/>
      </c>
    </row>
    <row r="8" spans="1:4" x14ac:dyDescent="0.3">
      <c r="A8" s="4" t="s">
        <v>36</v>
      </c>
      <c r="B8">
        <v>-0.17399999999999999</v>
      </c>
      <c r="C8" s="5"/>
      <c r="D8" t="str">
        <f t="shared" si="0"/>
        <v/>
      </c>
    </row>
    <row r="9" spans="1:4" x14ac:dyDescent="0.3">
      <c r="A9" s="4" t="s">
        <v>38</v>
      </c>
      <c r="B9" t="s">
        <v>11</v>
      </c>
      <c r="C9" s="5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9F92-D75E-43F1-906A-23028F0E6C48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21</v>
      </c>
      <c r="B1" s="3" t="s">
        <v>22</v>
      </c>
      <c r="C1" s="3" t="s">
        <v>23</v>
      </c>
      <c r="D1" s="3"/>
    </row>
    <row r="2" spans="1:4" x14ac:dyDescent="0.3">
      <c r="A2" s="4" t="s">
        <v>24</v>
      </c>
      <c r="B2" s="2" t="s">
        <v>25</v>
      </c>
      <c r="C2">
        <f>SUMIFS(GL!D2:D31,GL!A2:A31,"2026-09",GL!C2:C31,"Income")</f>
        <v>4475600</v>
      </c>
    </row>
    <row r="3" spans="1:4" x14ac:dyDescent="0.3">
      <c r="A3" s="4" t="s">
        <v>26</v>
      </c>
      <c r="B3" s="2" t="s">
        <v>27</v>
      </c>
      <c r="C3">
        <f>SUMIFS(GL!D2:D31,GL!A2:A31,"2026-09",GL!C2:C31,"COGS")</f>
        <v>3125100</v>
      </c>
    </row>
    <row r="4" spans="1:4" x14ac:dyDescent="0.3">
      <c r="A4" s="4" t="s">
        <v>28</v>
      </c>
      <c r="B4" s="2" t="s">
        <v>29</v>
      </c>
      <c r="C4">
        <f>SUMIFS(GL!D2:D31,GL!A2:A31,"2026-09",GL!C2:C31,"Income")-SUMIFS(GL!D2:D31,GL!A2:A31,"2026-09",GL!C2:C31,"COGS")</f>
        <v>1350500</v>
      </c>
    </row>
    <row r="5" spans="1:4" x14ac:dyDescent="0.3">
      <c r="A5" s="4" t="s">
        <v>30</v>
      </c>
      <c r="B5" s="2" t="s">
        <v>31</v>
      </c>
      <c r="C5">
        <f>ROUND(100*(SUMIFS(GL!D2:D31,GL!A2:A31,"2026-09",GL!C2:C31,"Income")-SUMIFS(GL!D2:D31,GL!A2:A31,"2026-09",GL!C2:C31,"COGS"))/SUMIFS(GL!D2:D31,GL!A2:A31,"2026-09",GL!C2:C31,"Income"),1)</f>
        <v>30.2</v>
      </c>
    </row>
    <row r="6" spans="1:4" x14ac:dyDescent="0.3">
      <c r="A6" s="4" t="s">
        <v>32</v>
      </c>
      <c r="B6" s="2" t="s">
        <v>33</v>
      </c>
      <c r="C6">
        <f>SUMIFS(GL!D2:D31,GL!A2:A31,"2026-09",GL!C2:C31,"Income")-SUMIFS(GL!D2:D31,GL!A2:A31,"2026-09",GL!C2:C31,"COGS")-SUMIFS(GL!D2:D31,GL!A2:A31,"2026-09",GL!C2:C31,"Opex")+SUMIFS(GL!D2:D31,GL!A2:A31,"2026-09",GL!B2:B31,"Depreciation")</f>
        <v>577400</v>
      </c>
    </row>
    <row r="7" spans="1:4" x14ac:dyDescent="0.3">
      <c r="A7" s="4" t="s">
        <v>34</v>
      </c>
      <c r="B7" s="2" t="s">
        <v>35</v>
      </c>
      <c r="C7">
        <f>SUMIFS(GL!D2:D31,GL!C2:C31,"Income")-SUMIFS(GL!D2:D31,GL!C2:C31,"COGS")-SUMIFS(GL!D2:D31,GL!C2:C31,"Opex")-SUMIFS(GL!D2:D31,GL!C2:C31,"Finance")</f>
        <v>1255200</v>
      </c>
    </row>
    <row r="8" spans="1:4" x14ac:dyDescent="0.3">
      <c r="A8" s="4" t="s">
        <v>36</v>
      </c>
      <c r="B8" s="2" t="s">
        <v>37</v>
      </c>
      <c r="C8">
        <f>ROUND(SUMIFS(GL!D2:D31,GL!A2:A31,"2026-09",GL!B2:B31,"Salaries")/SUMIFS(GL!D2:D31,GL!A2:A31,"2026-08",GL!B2:B31,"Salaries")-1,3)</f>
        <v>-0.17399999999999999</v>
      </c>
    </row>
    <row r="9" spans="1:4" x14ac:dyDescent="0.3">
      <c r="A9" s="4" t="s">
        <v>38</v>
      </c>
      <c r="B9" s="2" t="s">
        <v>39</v>
      </c>
      <c r="C9" t="str" cm="1">
        <f t="array" ref="C9">INDEX(_xlfn.SORTBY(_xlfn.UNIQUE(_xlfn._xlws.FILTER(GL!B2:B31,GL!C2:C31="Opex")),SUMIFS(GL!D2:D31,GL!B2:B31,_xlfn.UNIQUE(_xlfn._xlws.FILTER(GL!B2:B31,GL!C2:C31="Opex"))),-1),1)</f>
        <v>Salaries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/>
  </sheetViews>
  <sheetFormatPr defaultRowHeight="14.4" x14ac:dyDescent="0.3"/>
  <cols>
    <col min="1" max="1" width="9" customWidth="1"/>
    <col min="2" max="2" width="15" customWidth="1"/>
    <col min="3" max="3" width="9" customWidth="1"/>
    <col min="4" max="4" width="1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>
        <v>3583600</v>
      </c>
    </row>
    <row r="3" spans="1:4" x14ac:dyDescent="0.3">
      <c r="A3" t="s">
        <v>4</v>
      </c>
      <c r="B3" t="s">
        <v>7</v>
      </c>
      <c r="C3" t="s">
        <v>6</v>
      </c>
      <c r="D3">
        <v>66300</v>
      </c>
    </row>
    <row r="4" spans="1:4" x14ac:dyDescent="0.3">
      <c r="A4" t="s">
        <v>4</v>
      </c>
      <c r="B4" t="s">
        <v>8</v>
      </c>
      <c r="C4" t="s">
        <v>9</v>
      </c>
      <c r="D4">
        <v>2449500</v>
      </c>
    </row>
    <row r="5" spans="1:4" x14ac:dyDescent="0.3">
      <c r="A5" t="s">
        <v>4</v>
      </c>
      <c r="B5" t="s">
        <v>10</v>
      </c>
      <c r="C5" t="s">
        <v>9</v>
      </c>
      <c r="D5">
        <v>84100</v>
      </c>
    </row>
    <row r="6" spans="1:4" x14ac:dyDescent="0.3">
      <c r="A6" t="s">
        <v>4</v>
      </c>
      <c r="B6" t="s">
        <v>11</v>
      </c>
      <c r="C6" t="s">
        <v>12</v>
      </c>
      <c r="D6">
        <v>554000</v>
      </c>
    </row>
    <row r="7" spans="1:4" x14ac:dyDescent="0.3">
      <c r="A7" t="s">
        <v>4</v>
      </c>
      <c r="B7" t="s">
        <v>13</v>
      </c>
      <c r="C7" t="s">
        <v>12</v>
      </c>
      <c r="D7">
        <v>198900</v>
      </c>
    </row>
    <row r="8" spans="1:4" x14ac:dyDescent="0.3">
      <c r="A8" t="s">
        <v>4</v>
      </c>
      <c r="B8" t="s">
        <v>14</v>
      </c>
      <c r="C8" t="s">
        <v>12</v>
      </c>
      <c r="D8">
        <v>135300</v>
      </c>
    </row>
    <row r="9" spans="1:4" x14ac:dyDescent="0.3">
      <c r="A9" t="s">
        <v>4</v>
      </c>
      <c r="B9" t="s">
        <v>15</v>
      </c>
      <c r="C9" t="s">
        <v>12</v>
      </c>
      <c r="D9">
        <v>47900</v>
      </c>
    </row>
    <row r="10" spans="1:4" x14ac:dyDescent="0.3">
      <c r="A10" t="s">
        <v>4</v>
      </c>
      <c r="B10" t="s">
        <v>16</v>
      </c>
      <c r="C10" t="s">
        <v>12</v>
      </c>
      <c r="D10">
        <v>72700</v>
      </c>
    </row>
    <row r="11" spans="1:4" x14ac:dyDescent="0.3">
      <c r="A11" t="s">
        <v>4</v>
      </c>
      <c r="B11" t="s">
        <v>17</v>
      </c>
      <c r="C11" t="s">
        <v>18</v>
      </c>
      <c r="D11">
        <v>51300</v>
      </c>
    </row>
    <row r="12" spans="1:4" x14ac:dyDescent="0.3">
      <c r="A12" t="s">
        <v>19</v>
      </c>
      <c r="B12" t="s">
        <v>5</v>
      </c>
      <c r="C12" t="s">
        <v>6</v>
      </c>
      <c r="D12">
        <v>4267200</v>
      </c>
    </row>
    <row r="13" spans="1:4" x14ac:dyDescent="0.3">
      <c r="A13" t="s">
        <v>19</v>
      </c>
      <c r="B13" t="s">
        <v>7</v>
      </c>
      <c r="C13" t="s">
        <v>6</v>
      </c>
      <c r="D13">
        <v>54100</v>
      </c>
    </row>
    <row r="14" spans="1:4" x14ac:dyDescent="0.3">
      <c r="A14" t="s">
        <v>19</v>
      </c>
      <c r="B14" t="s">
        <v>8</v>
      </c>
      <c r="C14" t="s">
        <v>9</v>
      </c>
      <c r="D14">
        <v>2464900</v>
      </c>
    </row>
    <row r="15" spans="1:4" x14ac:dyDescent="0.3">
      <c r="A15" t="s">
        <v>19</v>
      </c>
      <c r="B15" t="s">
        <v>10</v>
      </c>
      <c r="C15" t="s">
        <v>9</v>
      </c>
      <c r="D15">
        <v>87500</v>
      </c>
    </row>
    <row r="16" spans="1:4" x14ac:dyDescent="0.3">
      <c r="A16" t="s">
        <v>19</v>
      </c>
      <c r="B16" t="s">
        <v>11</v>
      </c>
      <c r="C16" t="s">
        <v>12</v>
      </c>
      <c r="D16">
        <v>542500</v>
      </c>
    </row>
    <row r="17" spans="1:4" x14ac:dyDescent="0.3">
      <c r="A17" t="s">
        <v>19</v>
      </c>
      <c r="B17" t="s">
        <v>13</v>
      </c>
      <c r="C17" t="s">
        <v>12</v>
      </c>
      <c r="D17">
        <v>164900</v>
      </c>
    </row>
    <row r="18" spans="1:4" x14ac:dyDescent="0.3">
      <c r="A18" t="s">
        <v>19</v>
      </c>
      <c r="B18" t="s">
        <v>14</v>
      </c>
      <c r="C18" t="s">
        <v>12</v>
      </c>
      <c r="D18">
        <v>128200</v>
      </c>
    </row>
    <row r="19" spans="1:4" x14ac:dyDescent="0.3">
      <c r="A19" t="s">
        <v>19</v>
      </c>
      <c r="B19" t="s">
        <v>15</v>
      </c>
      <c r="C19" t="s">
        <v>12</v>
      </c>
      <c r="D19">
        <v>46000</v>
      </c>
    </row>
    <row r="20" spans="1:4" x14ac:dyDescent="0.3">
      <c r="A20" t="s">
        <v>19</v>
      </c>
      <c r="B20" t="s">
        <v>16</v>
      </c>
      <c r="C20" t="s">
        <v>12</v>
      </c>
      <c r="D20">
        <v>69900</v>
      </c>
    </row>
    <row r="21" spans="1:4" x14ac:dyDescent="0.3">
      <c r="A21" t="s">
        <v>19</v>
      </c>
      <c r="B21" t="s">
        <v>17</v>
      </c>
      <c r="C21" t="s">
        <v>18</v>
      </c>
      <c r="D21">
        <v>61100</v>
      </c>
    </row>
    <row r="22" spans="1:4" x14ac:dyDescent="0.3">
      <c r="A22" t="s">
        <v>20</v>
      </c>
      <c r="B22" t="s">
        <v>5</v>
      </c>
      <c r="C22" t="s">
        <v>6</v>
      </c>
      <c r="D22">
        <v>4419100</v>
      </c>
    </row>
    <row r="23" spans="1:4" x14ac:dyDescent="0.3">
      <c r="A23" t="s">
        <v>20</v>
      </c>
      <c r="B23" t="s">
        <v>7</v>
      </c>
      <c r="C23" t="s">
        <v>6</v>
      </c>
      <c r="D23">
        <v>56500</v>
      </c>
    </row>
    <row r="24" spans="1:4" x14ac:dyDescent="0.3">
      <c r="A24" t="s">
        <v>20</v>
      </c>
      <c r="B24" t="s">
        <v>8</v>
      </c>
      <c r="C24" t="s">
        <v>9</v>
      </c>
      <c r="D24">
        <v>3022500</v>
      </c>
    </row>
    <row r="25" spans="1:4" x14ac:dyDescent="0.3">
      <c r="A25" t="s">
        <v>20</v>
      </c>
      <c r="B25" t="s">
        <v>10</v>
      </c>
      <c r="C25" t="s">
        <v>9</v>
      </c>
      <c r="D25">
        <v>102600</v>
      </c>
    </row>
    <row r="26" spans="1:4" x14ac:dyDescent="0.3">
      <c r="A26" t="s">
        <v>20</v>
      </c>
      <c r="B26" t="s">
        <v>11</v>
      </c>
      <c r="C26" t="s">
        <v>12</v>
      </c>
      <c r="D26">
        <v>448100</v>
      </c>
    </row>
    <row r="27" spans="1:4" x14ac:dyDescent="0.3">
      <c r="A27" t="s">
        <v>20</v>
      </c>
      <c r="B27" t="s">
        <v>13</v>
      </c>
      <c r="C27" t="s">
        <v>12</v>
      </c>
      <c r="D27">
        <v>156500</v>
      </c>
    </row>
    <row r="28" spans="1:4" x14ac:dyDescent="0.3">
      <c r="A28" t="s">
        <v>20</v>
      </c>
      <c r="B28" t="s">
        <v>14</v>
      </c>
      <c r="C28" t="s">
        <v>12</v>
      </c>
      <c r="D28">
        <v>123600</v>
      </c>
    </row>
    <row r="29" spans="1:4" x14ac:dyDescent="0.3">
      <c r="A29" t="s">
        <v>20</v>
      </c>
      <c r="B29" t="s">
        <v>15</v>
      </c>
      <c r="C29" t="s">
        <v>12</v>
      </c>
      <c r="D29">
        <v>44900</v>
      </c>
    </row>
    <row r="30" spans="1:4" x14ac:dyDescent="0.3">
      <c r="A30" t="s">
        <v>20</v>
      </c>
      <c r="B30" t="s">
        <v>16</v>
      </c>
      <c r="C30" t="s">
        <v>12</v>
      </c>
      <c r="D30">
        <v>70500</v>
      </c>
    </row>
    <row r="31" spans="1:4" x14ac:dyDescent="0.3">
      <c r="A31" t="s">
        <v>20</v>
      </c>
      <c r="B31" t="s">
        <v>17</v>
      </c>
      <c r="C31" t="s">
        <v>18</v>
      </c>
      <c r="D31">
        <v>64200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2026-10-04T02:05:12Z</dcterms:modified>
</cp:coreProperties>
</file>