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Projects\websites\_server\assets\combo\"/>
    </mc:Choice>
  </mc:AlternateContent>
  <xr:revisionPtr revIDLastSave="0" documentId="8_{FFB3A6D5-C686-4BAB-9BEF-91795ED8704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AD ME" sheetId="8" r:id="rId1"/>
    <sheet name="Practice" sheetId="7" r:id="rId2"/>
    <sheet name="Answers" sheetId="6" r:id="rId3"/>
    <sheet name="Sales" sheetId="1" r:id="rId4"/>
    <sheet name="Products" sheetId="2" r:id="rId5"/>
    <sheet name="Targets" sheetId="3" r:id="rId6"/>
    <sheet name="Criteria" sheetId="4" r:id="rId7"/>
    <sheet name="Cashflows" sheetId="5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" i="7" l="1"/>
  <c r="D3" i="7"/>
  <c r="D4" i="7"/>
  <c r="D5" i="7"/>
  <c r="D6" i="7"/>
  <c r="D7" i="7"/>
  <c r="D8" i="7"/>
  <c r="D9" i="7"/>
  <c r="D10" i="7"/>
  <c r="D11" i="7"/>
  <c r="D12" i="7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C51" i="6"/>
  <c r="C50" i="6"/>
  <c r="C49" i="6" a="1"/>
  <c r="C49" i="6" s="1"/>
  <c r="C48" i="6" a="1"/>
  <c r="C48" i="6" s="1"/>
  <c r="C47" i="6"/>
  <c r="C46" i="6" a="1"/>
  <c r="C46" i="6" s="1"/>
  <c r="C45" i="6"/>
  <c r="C44" i="6"/>
  <c r="C43" i="6"/>
  <c r="C42" i="6"/>
  <c r="C41" i="6"/>
  <c r="C40" i="6"/>
  <c r="C39" i="6"/>
  <c r="C38" i="6"/>
  <c r="C37" i="6" a="1"/>
  <c r="C37" i="6" s="1"/>
  <c r="C36" i="6" a="1"/>
  <c r="C36" i="6" s="1"/>
  <c r="C35" i="6"/>
  <c r="C34" i="6"/>
  <c r="C33" i="6"/>
  <c r="C32" i="6" a="1"/>
  <c r="C32" i="6" s="1"/>
  <c r="C31" i="6"/>
  <c r="C30" i="6"/>
  <c r="C29" i="6"/>
  <c r="C28" i="6"/>
  <c r="C27" i="6"/>
  <c r="C26" i="6" a="1"/>
  <c r="C26" i="6" s="1"/>
  <c r="C25" i="6"/>
  <c r="C24" i="6"/>
  <c r="C23" i="6"/>
  <c r="C22" i="6"/>
  <c r="C21" i="6"/>
  <c r="C20" i="6"/>
  <c r="C19" i="6"/>
  <c r="C18" i="6" a="1"/>
  <c r="C18" i="6" s="1"/>
  <c r="C17" i="6" a="1"/>
  <c r="C17" i="6" s="1"/>
  <c r="C16" i="6" a="1"/>
  <c r="C16" i="6" s="1"/>
  <c r="C15" i="6"/>
  <c r="C14" i="6" a="1"/>
  <c r="C14" i="6" s="1"/>
  <c r="C13" i="6" a="1"/>
  <c r="C13" i="6" s="1"/>
  <c r="C12" i="6" a="1"/>
  <c r="C12" i="6" s="1"/>
  <c r="C11" i="6" a="1"/>
  <c r="C11" i="6" s="1"/>
  <c r="C10" i="6"/>
  <c r="C9" i="6"/>
  <c r="C8" i="6" a="1"/>
  <c r="C8" i="6" s="1"/>
  <c r="C7" i="6"/>
  <c r="C6" i="6"/>
  <c r="C5" i="6"/>
  <c r="C4" i="6"/>
  <c r="C3" i="6" a="1"/>
  <c r="C3" i="6" s="1"/>
  <c r="C2" i="6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<sst xmlns="http://schemas.openxmlformats.org/spreadsheetml/2006/main" count="2076" uniqueCount="419">
  <si>
    <t>Date</t>
  </si>
  <si>
    <t>Region</t>
  </si>
  <si>
    <t>Rep</t>
  </si>
  <si>
    <t>Customer</t>
  </si>
  <si>
    <t>Product</t>
  </si>
  <si>
    <t>Category</t>
  </si>
  <si>
    <t>Qty</t>
  </si>
  <si>
    <t>Price</t>
  </si>
  <si>
    <t>Amount</t>
  </si>
  <si>
    <t>Email</t>
  </si>
  <si>
    <t>GSTIN</t>
  </si>
  <si>
    <t>Status</t>
  </si>
  <si>
    <t>Due</t>
  </si>
  <si>
    <t>Notes</t>
  </si>
  <si>
    <t>Name (messy)</t>
  </si>
  <si>
    <t>Time</t>
  </si>
  <si>
    <t>North</t>
  </si>
  <si>
    <t>Asha</t>
  </si>
  <si>
    <t>Raj Traders</t>
  </si>
  <si>
    <t>Keyboard</t>
  </si>
  <si>
    <t>Accessories</t>
  </si>
  <si>
    <t>asha@raj.in</t>
  </si>
  <si>
    <t>07AAACR1000A1Z0</t>
  </si>
  <si>
    <t>Pending</t>
  </si>
  <si>
    <t>check</t>
  </si>
  <si>
    <t xml:space="preserve">  asha  sharma</t>
  </si>
  <si>
    <t>South</t>
  </si>
  <si>
    <t>Ravi</t>
  </si>
  <si>
    <t>Sai Electricals</t>
  </si>
  <si>
    <t>Mouse</t>
  </si>
  <si>
    <t>ravi@sai.in</t>
  </si>
  <si>
    <t>27AAACR1001A1Z1</t>
  </si>
  <si>
    <t>Paid</t>
  </si>
  <si>
    <t xml:space="preserve">RAVI kumar </t>
  </si>
  <si>
    <t>East</t>
  </si>
  <si>
    <t>Meena</t>
  </si>
  <si>
    <t>Kapoor &amp; Sons</t>
  </si>
  <si>
    <t>Monitor</t>
  </si>
  <si>
    <t>Displays</t>
  </si>
  <si>
    <t>meena@kapoor.in</t>
  </si>
  <si>
    <t>29AAACR1002A1Z2</t>
  </si>
  <si>
    <t xml:space="preserve"> meena  iyer</t>
  </si>
  <si>
    <t>West</t>
  </si>
  <si>
    <t>John</t>
  </si>
  <si>
    <t>Mehta Paper</t>
  </si>
  <si>
    <t>Webcam</t>
  </si>
  <si>
    <t>Video</t>
  </si>
  <si>
    <t>john@mehta.in</t>
  </si>
  <si>
    <t>33AAACR1003A1Z3</t>
  </si>
  <si>
    <t>john   d'souza</t>
  </si>
  <si>
    <t>Sara</t>
  </si>
  <si>
    <t>Iyer Stores</t>
  </si>
  <si>
    <t>Headset</t>
  </si>
  <si>
    <t>Audio</t>
  </si>
  <si>
    <t>sara@iyer.in</t>
  </si>
  <si>
    <t>09AAACR1004A1Z4</t>
  </si>
  <si>
    <t xml:space="preserve">SARA KHAN  </t>
  </si>
  <si>
    <t>Gupta Retail</t>
  </si>
  <si>
    <t>USB Hub</t>
  </si>
  <si>
    <t>asha@gupta.in</t>
  </si>
  <si>
    <t>24AAACR1005A1Z5</t>
  </si>
  <si>
    <t>Khan Mart</t>
  </si>
  <si>
    <t>Speaker</t>
  </si>
  <si>
    <t>ravi@khan.in</t>
  </si>
  <si>
    <t>07AAACR1006A1Z6</t>
  </si>
  <si>
    <t>Das Bros</t>
  </si>
  <si>
    <t>Laptop Stand</t>
  </si>
  <si>
    <t>meena@das.in</t>
  </si>
  <si>
    <t>27AAACR1007A1Z7</t>
  </si>
  <si>
    <t>john@raj.in</t>
  </si>
  <si>
    <t>29AAACR1008A1Z8</t>
  </si>
  <si>
    <t>sara@sai.in</t>
  </si>
  <si>
    <t>33AAACR1009A1Z9</t>
  </si>
  <si>
    <t>asha@kapoor.in</t>
  </si>
  <si>
    <t>09AAACR1010A1Z0</t>
  </si>
  <si>
    <t>ravi@mehta.in</t>
  </si>
  <si>
    <t>24AAACR1011A1Z1</t>
  </si>
  <si>
    <t>meena@iyer.in</t>
  </si>
  <si>
    <t>07AAACR1012A1Z2</t>
  </si>
  <si>
    <t>john@gupta.in</t>
  </si>
  <si>
    <t>27AAACR1013A1Z3</t>
  </si>
  <si>
    <t>sara@khan.in</t>
  </si>
  <si>
    <t>29AAACR1014A1Z4</t>
  </si>
  <si>
    <t>asha@das.in</t>
  </si>
  <si>
    <t>33AAACR1015A1Z5</t>
  </si>
  <si>
    <t>ravi@raj.in</t>
  </si>
  <si>
    <t>09AAACR1016A1Z6</t>
  </si>
  <si>
    <t>meena@sai.in</t>
  </si>
  <si>
    <t>24AAACR1017A1Z7</t>
  </si>
  <si>
    <t>john@kapoor.in</t>
  </si>
  <si>
    <t>07AAACR1018A1Z8</t>
  </si>
  <si>
    <t>sara@mehta.in</t>
  </si>
  <si>
    <t>27AAACR1019A1Z9</t>
  </si>
  <si>
    <t>asha@iyer.in</t>
  </si>
  <si>
    <t>29AAACR1020A1Z0</t>
  </si>
  <si>
    <t>ravi@gupta.in</t>
  </si>
  <si>
    <t>33AAACR1021A1Z1</t>
  </si>
  <si>
    <t>meena@khan.in</t>
  </si>
  <si>
    <t>09AAACR1022A1Z2</t>
  </si>
  <si>
    <t>john@das.in</t>
  </si>
  <si>
    <t>24AAACR1023A1Z3</t>
  </si>
  <si>
    <t>sara@raj.in</t>
  </si>
  <si>
    <t>07AAACR1024A1Z4</t>
  </si>
  <si>
    <t>asha@sai.in</t>
  </si>
  <si>
    <t>27AAACR1025A1Z5</t>
  </si>
  <si>
    <t>ravi@kapoor.in</t>
  </si>
  <si>
    <t>29AAACR1026A1Z6</t>
  </si>
  <si>
    <t>meena@mehta.in</t>
  </si>
  <si>
    <t>33AAACR1027A1Z7</t>
  </si>
  <si>
    <t>john@iyer.in</t>
  </si>
  <si>
    <t>09AAACR1028A1Z8</t>
  </si>
  <si>
    <t>sara@gupta.in</t>
  </si>
  <si>
    <t>24AAACR1029A1Z9</t>
  </si>
  <si>
    <t>asha@khan.in</t>
  </si>
  <si>
    <t>07AAACR1030A1Z0</t>
  </si>
  <si>
    <t>ravi@das.in</t>
  </si>
  <si>
    <t>27AAACR1031A1Z1</t>
  </si>
  <si>
    <t>meena@raj.in</t>
  </si>
  <si>
    <t>29AAACR1032A1Z2</t>
  </si>
  <si>
    <t>john@sai.in</t>
  </si>
  <si>
    <t>33AAACR1033A1Z3</t>
  </si>
  <si>
    <t>sara@kapoor.in</t>
  </si>
  <si>
    <t>09AAACR1034A1Z4</t>
  </si>
  <si>
    <t>asha@mehta.in</t>
  </si>
  <si>
    <t>24AAACR1035A1Z5</t>
  </si>
  <si>
    <t>ravi@iyer.in</t>
  </si>
  <si>
    <t>07AAACR1036A1Z6</t>
  </si>
  <si>
    <t>meena@gupta.in</t>
  </si>
  <si>
    <t>27AAACR1037A1Z7</t>
  </si>
  <si>
    <t>john@khan.in</t>
  </si>
  <si>
    <t>29AAACR1038A1Z8</t>
  </si>
  <si>
    <t>sara@das.in</t>
  </si>
  <si>
    <t>33AAACR1039A1Z9</t>
  </si>
  <si>
    <t>09AAACR1040A1Z0</t>
  </si>
  <si>
    <t>24AAACR1041A1Z1</t>
  </si>
  <si>
    <t>07AAACR1042A1Z2</t>
  </si>
  <si>
    <t>27AAACR1043A1Z3</t>
  </si>
  <si>
    <t>29AAACR1044A1Z4</t>
  </si>
  <si>
    <t>33AAACR1045A1Z5</t>
  </si>
  <si>
    <t>09AAACR1046A1Z6</t>
  </si>
  <si>
    <t>24AAACR1047A1Z7</t>
  </si>
  <si>
    <t>07AAACR1048A1Z8</t>
  </si>
  <si>
    <t>27AAACR1049A1Z9</t>
  </si>
  <si>
    <t>29AAACR1050A1Z0</t>
  </si>
  <si>
    <t>33AAACR1051A1Z1</t>
  </si>
  <si>
    <t>09AAACR1052A1Z2</t>
  </si>
  <si>
    <t>24AAACR1053A1Z3</t>
  </si>
  <si>
    <t>07AAACR1054A1Z4</t>
  </si>
  <si>
    <t>27AAACR1055A1Z5</t>
  </si>
  <si>
    <t>29AAACR1056A1Z6</t>
  </si>
  <si>
    <t>33AAACR1057A1Z7</t>
  </si>
  <si>
    <t>09AAACR1058A1Z8</t>
  </si>
  <si>
    <t>24AAACR1059A1Z9</t>
  </si>
  <si>
    <t>07AAACR1060A1Z0</t>
  </si>
  <si>
    <t>27AAACR1061A1Z1</t>
  </si>
  <si>
    <t>29AAACR1062A1Z2</t>
  </si>
  <si>
    <t>33AAACR1063A1Z3</t>
  </si>
  <si>
    <t>09AAACR1064A1Z4</t>
  </si>
  <si>
    <t>24AAACR1065A1Z5</t>
  </si>
  <si>
    <t>07AAACR1066A1Z6</t>
  </si>
  <si>
    <t>27AAACR1067A1Z7</t>
  </si>
  <si>
    <t>29AAACR1068A1Z8</t>
  </si>
  <si>
    <t>33AAACR1069A1Z9</t>
  </si>
  <si>
    <t>09AAACR1070A1Z0</t>
  </si>
  <si>
    <t>24AAACR1071A1Z1</t>
  </si>
  <si>
    <t>07AAACR1072A1Z2</t>
  </si>
  <si>
    <t>27AAACR1073A1Z3</t>
  </si>
  <si>
    <t>29AAACR1074A1Z4</t>
  </si>
  <si>
    <t>33AAACR1075A1Z5</t>
  </si>
  <si>
    <t>09AAACR1076A1Z6</t>
  </si>
  <si>
    <t>24AAACR1077A1Z7</t>
  </si>
  <si>
    <t>07AAACR1078A1Z8</t>
  </si>
  <si>
    <t>27AAACR1079A1Z9</t>
  </si>
  <si>
    <t>29AAACR1080A1Z0</t>
  </si>
  <si>
    <t>33AAACR1081A1Z1</t>
  </si>
  <si>
    <t>09AAACR1082A1Z2</t>
  </si>
  <si>
    <t>24AAACR1083A1Z3</t>
  </si>
  <si>
    <t>07AAACR1084A1Z4</t>
  </si>
  <si>
    <t>27AAACR1085A1Z5</t>
  </si>
  <si>
    <t>29AAACR1086A1Z6</t>
  </si>
  <si>
    <t>33AAACR1087A1Z7</t>
  </si>
  <si>
    <t>09AAACR1088A1Z8</t>
  </si>
  <si>
    <t>24AAACR1089A1Z9</t>
  </si>
  <si>
    <t>07AAACR1090A1Z0</t>
  </si>
  <si>
    <t>27AAACR1091A1Z1</t>
  </si>
  <si>
    <t>29AAACR1092A1Z2</t>
  </si>
  <si>
    <t>33AAACR1093A1Z3</t>
  </si>
  <si>
    <t>09AAACR1094A1Z4</t>
  </si>
  <si>
    <t>24AAACR1095A1Z5</t>
  </si>
  <si>
    <t>07AAACR1096A1Z6</t>
  </si>
  <si>
    <t>27AAACR1097A1Z7</t>
  </si>
  <si>
    <t>29AAACR1098A1Z8</t>
  </si>
  <si>
    <t>33AAACR1099A1Z9</t>
  </si>
  <si>
    <t>09AAACR1100A1Z0</t>
  </si>
  <si>
    <t>24AAACR1101A1Z1</t>
  </si>
  <si>
    <t>07AAACR1102A1Z2</t>
  </si>
  <si>
    <t>27AAACR1103A1Z3</t>
  </si>
  <si>
    <t>29AAACR1104A1Z4</t>
  </si>
  <si>
    <t>33AAACR1105A1Z5</t>
  </si>
  <si>
    <t>09AAACR1106A1Z6</t>
  </si>
  <si>
    <t>24AAACR1107A1Z7</t>
  </si>
  <si>
    <t>07AAACR1108A1Z8</t>
  </si>
  <si>
    <t>27AAACR1109A1Z9</t>
  </si>
  <si>
    <t>29AAACR1110A1Z0</t>
  </si>
  <si>
    <t>33AAACR1111A1Z1</t>
  </si>
  <si>
    <t>09AAACR1112A1Z2</t>
  </si>
  <si>
    <t>24AAACR1113A1Z3</t>
  </si>
  <si>
    <t>07AAACR1114A1Z4</t>
  </si>
  <si>
    <t>27AAACR1115A1Z5</t>
  </si>
  <si>
    <t>29AAACR1116A1Z6</t>
  </si>
  <si>
    <t>33AAACR1117A1Z7</t>
  </si>
  <si>
    <t>09AAACR1118A1Z8</t>
  </si>
  <si>
    <t>24AAACR1119A1Z9</t>
  </si>
  <si>
    <t>07AAACR1120A1Z0</t>
  </si>
  <si>
    <t>27AAACR1121A1Z1</t>
  </si>
  <si>
    <t>29AAACR1122A1Z2</t>
  </si>
  <si>
    <t>33AAACR1123A1Z3</t>
  </si>
  <si>
    <t>09AAACR1124A1Z4</t>
  </si>
  <si>
    <t>24AAACR1125A1Z5</t>
  </si>
  <si>
    <t>07AAACR1126A1Z6</t>
  </si>
  <si>
    <t>27AAACR1127A1Z7</t>
  </si>
  <si>
    <t>29AAACR1128A1Z8</t>
  </si>
  <si>
    <t>33AAACR1129A1Z9</t>
  </si>
  <si>
    <t>09AAACR1130A1Z0</t>
  </si>
  <si>
    <t>24AAACR1131A1Z1</t>
  </si>
  <si>
    <t>07AAACR1132A1Z2</t>
  </si>
  <si>
    <t>27AAACR1133A1Z3</t>
  </si>
  <si>
    <t>29AAACR1134A1Z4</t>
  </si>
  <si>
    <t>33AAACR1135A1Z5</t>
  </si>
  <si>
    <t>09AAACR1136A1Z6</t>
  </si>
  <si>
    <t>24AAACR1137A1Z7</t>
  </si>
  <si>
    <t>07AAACR1138A1Z8</t>
  </si>
  <si>
    <t>27AAACR1139A1Z9</t>
  </si>
  <si>
    <t>29AAACR1140A1Z0</t>
  </si>
  <si>
    <t>33AAACR1141A1Z1</t>
  </si>
  <si>
    <t>09AAACR1142A1Z2</t>
  </si>
  <si>
    <t>24AAACR1143A1Z3</t>
  </si>
  <si>
    <t>07AAACR1144A1Z4</t>
  </si>
  <si>
    <t>27AAACR1145A1Z5</t>
  </si>
  <si>
    <t>29AAACR1146A1Z6</t>
  </si>
  <si>
    <t>33AAACR1147A1Z7</t>
  </si>
  <si>
    <t>09AAACR1148A1Z8</t>
  </si>
  <si>
    <t>24AAACR1149A1Z9</t>
  </si>
  <si>
    <t>07AAACR1150A1Z0</t>
  </si>
  <si>
    <t>27AAACR1151A1Z1</t>
  </si>
  <si>
    <t>29AAACR1152A1Z2</t>
  </si>
  <si>
    <t>33AAACR1153A1Z3</t>
  </si>
  <si>
    <t>09AAACR1154A1Z4</t>
  </si>
  <si>
    <t>24AAACR1155A1Z5</t>
  </si>
  <si>
    <t>07AAACR1156A1Z6</t>
  </si>
  <si>
    <t>27AAACR1157A1Z7</t>
  </si>
  <si>
    <t>29AAACR1158A1Z8</t>
  </si>
  <si>
    <t>33AAACR1159A1Z9</t>
  </si>
  <si>
    <t>09AAACR1160A1Z0</t>
  </si>
  <si>
    <t>24AAACR1161A1Z1</t>
  </si>
  <si>
    <t>07AAACR1162A1Z2</t>
  </si>
  <si>
    <t>27AAACR1163A1Z3</t>
  </si>
  <si>
    <t>29AAACR1164A1Z4</t>
  </si>
  <si>
    <t>33AAACR1165A1Z5</t>
  </si>
  <si>
    <t>09AAACR1166A1Z6</t>
  </si>
  <si>
    <t>24AAACR1167A1Z7</t>
  </si>
  <si>
    <t>07AAACR1168A1Z8</t>
  </si>
  <si>
    <t>27AAACR1169A1Z9</t>
  </si>
  <si>
    <t>29AAACR1170A1Z0</t>
  </si>
  <si>
    <t>33AAACR1171A1Z1</t>
  </si>
  <si>
    <t>09AAACR1172A1Z2</t>
  </si>
  <si>
    <t>24AAACR1173A1Z3</t>
  </si>
  <si>
    <t>07AAACR1174A1Z4</t>
  </si>
  <si>
    <t>27AAACR1175A1Z5</t>
  </si>
  <si>
    <t>29AAACR1176A1Z6</t>
  </si>
  <si>
    <t>33AAACR1177A1Z7</t>
  </si>
  <si>
    <t>09AAACR1178A1Z8</t>
  </si>
  <si>
    <t>24AAACR1179A1Z9</t>
  </si>
  <si>
    <t>07AAACR1180A1Z0</t>
  </si>
  <si>
    <t>27AAACR1181A1Z1</t>
  </si>
  <si>
    <t>29AAACR1182A1Z2</t>
  </si>
  <si>
    <t>33AAACR1183A1Z3</t>
  </si>
  <si>
    <t>09AAACR1184A1Z4</t>
  </si>
  <si>
    <t>24AAACR1185A1Z5</t>
  </si>
  <si>
    <t>07AAACR1186A1Z6</t>
  </si>
  <si>
    <t>27AAACR1187A1Z7</t>
  </si>
  <si>
    <t>29AAACR1188A1Z8</t>
  </si>
  <si>
    <t>33AAACR1189A1Z9</t>
  </si>
  <si>
    <t>09AAACR1190A1Z0</t>
  </si>
  <si>
    <t>24AAACR1191A1Z1</t>
  </si>
  <si>
    <t>07AAACR1192A1Z2</t>
  </si>
  <si>
    <t>27AAACR1193A1Z3</t>
  </si>
  <si>
    <t>29AAACR1194A1Z4</t>
  </si>
  <si>
    <t>33AAACR1195A1Z5</t>
  </si>
  <si>
    <t>09AAACR1196A1Z6</t>
  </si>
  <si>
    <t>24AAACR1197A1Z7</t>
  </si>
  <si>
    <t>07AAACR1198A1Z8</t>
  </si>
  <si>
    <t>27AAACR1199A1Z9</t>
  </si>
  <si>
    <t>Apr</t>
  </si>
  <si>
    <t>May</t>
  </si>
  <si>
    <t>Jun</t>
  </si>
  <si>
    <t>Jul</t>
  </si>
  <si>
    <t>Aug</t>
  </si>
  <si>
    <t>Sep</t>
  </si>
  <si>
    <t>Cash flow</t>
  </si>
  <si>
    <t>Task</t>
  </si>
  <si>
    <t>Formula</t>
  </si>
  <si>
    <t>Result</t>
  </si>
  <si>
    <t>Two-way: South target in Aug (INDEX+MATCH+MATCH)</t>
  </si>
  <si>
    <t>=INDEX(Targets!B2:G5,MATCH("South",Targets!A2:A5,0),MATCH("Aug",Targets!B1:G1,0))</t>
  </si>
  <si>
    <t>Two-way with nested XLOOKUP: East target in Jul</t>
  </si>
  <si>
    <t>=XLOOKUP("East",Targets!A2:A5,XLOOKUP("Jul",Targets!B1:G1,Targets!B2:G5))</t>
  </si>
  <si>
    <t>Total of all regions in Jun (INDEX column 0)</t>
  </si>
  <si>
    <t>=SUM(INDEX(Targets!B2:G5,0,MATCH("Jun",Targets!B1:G1,0)))</t>
  </si>
  <si>
    <t>Running total up to row 10 of the amounts</t>
  </si>
  <si>
    <t>=SUM(Sales!I2:I10)</t>
  </si>
  <si>
    <t>Running total of North up to row 20</t>
  </si>
  <si>
    <t>=SUMIFS(Sales!I2:I20,Sales!B2:B20,"North")</t>
  </si>
  <si>
    <t>How many orders Raj Traders placed up to row 50</t>
  </si>
  <si>
    <t>=COUNTIF(Sales!D2:D50,"Raj Traders")</t>
  </si>
  <si>
    <t>Largest running total with SCAN (first 10 rows)</t>
  </si>
  <si>
    <t>=MAX(SCAN(0,Sales!I2:I11,LAMBDA(t,x,t+x)))</t>
  </si>
  <si>
    <t>Rank of I2 among all amounts (largest = 1)</t>
  </si>
  <si>
    <t>=RANK.EQ(Sales!I2,Sales!I2:I201)</t>
  </si>
  <si>
    <t>Rank of I2 within its own region</t>
  </si>
  <si>
    <t>=COUNTIFS(Sales!B2:B201,Sales!B2,Sales!I2:I201,"&gt;"&amp;Sales!I2)+1</t>
  </si>
  <si>
    <t>2nd biggest North order (FILTER+LARGE)</t>
  </si>
  <si>
    <t>=LARGE(FILTER(Sales!I2:I201,Sales!B2:B201="North"),2)</t>
  </si>
  <si>
    <t>2nd biggest North order (AGGREGATE)</t>
  </si>
  <si>
    <t>=AGGREGATE(14,6,Sales!I2:I201/(Sales!B2:B201="North"),2)</t>
  </si>
  <si>
    <t>Total of the top 5 North orders</t>
  </si>
  <si>
    <t>=SUM(TAKE(SORT(FILTER(Sales!I2:I201,Sales!B2:B201="North"),1,-1),5))</t>
  </si>
  <si>
    <t>Customer of the biggest North order</t>
  </si>
  <si>
    <t>=INDEX(SORTBY(FILTER(Sales!D2:D201,Sales!B2:B201="North"),FILTER(Sales!I2:I201,Sales!B2:B201="North"),-1),1)</t>
  </si>
  <si>
    <t>Distinct customers overall (365)</t>
  </si>
  <si>
    <t>=ROWS(UNIQUE(Sales!D2:D201))</t>
  </si>
  <si>
    <t>Distinct customers in North (365)</t>
  </si>
  <si>
    <t>=ROWS(UNIQUE(FILTER(Sales!D2:D201,Sales!B2:B201="North")))</t>
  </si>
  <si>
    <t>Distinct customers overall (SUMPRODUCT, any version)</t>
  </si>
  <si>
    <t>=SUMPRODUCT(1/COUNTIF(Sales!D2:D201,Sales!D2:D201))</t>
  </si>
  <si>
    <t>Distinct products in South (SUMPRODUCT+COUNTIFS)</t>
  </si>
  <si>
    <t>=SUMPRODUCT((Sales!B2:B201="South")/COUNTIFS(Sales!E2:E201,Sales!E2:E201,Sales!B2:B201,Sales!B2:B201))</t>
  </si>
  <si>
    <t>FY start year for 15-Feb-2027</t>
  </si>
  <si>
    <t>=YEAR(DATE(2027,2,15))-(MONTH(DATE(2027,2,15))&lt;4)</t>
  </si>
  <si>
    <t>FY label like FY 2026-27 for 15-Feb-2027</t>
  </si>
  <si>
    <t>="FY "&amp;YEAR(EDATE(DATE(2027,2,15),-3))&amp;"-"&amp;RIGHT(YEAR(EDATE(DATE(2027,2,15),-3))+1,2)</t>
  </si>
  <si>
    <t>Fiscal quarter for 10-Nov-2026</t>
  </si>
  <si>
    <t>="Q"&amp;ROUNDUP(MONTH(EDATE(DATE(2026,11,10),-3))/3,0)</t>
  </si>
  <si>
    <t>Fiscal month number for January (April = 1)</t>
  </si>
  <si>
    <t>=MOD(1-4,12)+1</t>
  </si>
  <si>
    <t>Completed years from 10-Oct-1990 to 9-Oct-2026</t>
  </si>
  <si>
    <t>=DATEDIF(DATE(1990,10,10),DATE(2026,10,9),"y")</t>
  </si>
  <si>
    <t>Months after whole years, 15-Jan-2020 to 3-Oct-2026</t>
  </si>
  <si>
    <t>=DATEDIF(DATE(2020,1,15),DATE(2026,10,3),"ym")</t>
  </si>
  <si>
    <t>Decimal years 1-Apr-2020 to 1-Oct-2026 (2 dp)</t>
  </si>
  <si>
    <t>=ROUND(YEARFRAC(DATE(2020,4,1),DATE(2026,10,1),1),2)</t>
  </si>
  <si>
    <t>Digits only from 'INV-2026-0045' (as text)</t>
  </si>
  <si>
    <t>=TEXTJOIN("",TRUE,IFERROR(--MID("INV-2026-0045",SEQUENCE(LEN("INV-2026-0045")),1),""))</t>
  </si>
  <si>
    <t>Amount from 'Paid Rs 12,500 via UPI' as a number</t>
  </si>
  <si>
    <t>=--SUBSTITUTE(TEXTBEFORE(TEXTAFTER("Paid Rs 12,500 via UPI","Rs ")," "),",","")</t>
  </si>
  <si>
    <t>Last part of 'INV-2026-0045' after the final dash</t>
  </si>
  <si>
    <t>=TEXTAFTER("INV-2026-0045","-",-1)</t>
  </si>
  <si>
    <t>Amount of the first customer containing 'Paper' (XLOOKUP wildcard)</t>
  </si>
  <si>
    <t>=XLOOKUP("*Paper*",Sales!D2:D201,Sales!I2:I201,"Not found",2)</t>
  </si>
  <si>
    <t>Orders from customers containing 'Traders'</t>
  </si>
  <si>
    <t>=COUNTIF(Sales!D2:D201,"*Traders*")</t>
  </si>
  <si>
    <t>Total for customers starting with 'K'</t>
  </si>
  <si>
    <t>=SUMIFS(Sales!I2:I201,Sales!D2:D201,"K*")</t>
  </si>
  <si>
    <t>Orders with a GSTIN from state 27</t>
  </si>
  <si>
    <t>=SUMPRODUCT(--(LEFT(Sales!K2:K201,2)="27"))</t>
  </si>
  <si>
    <t>Total sales in May 2026 (SUMIFS + EOMONTH)</t>
  </si>
  <si>
    <t>=SUMIFS(Sales!I2:I201,Sales!A2:A201,"&gt;="&amp;DATE(2026,5,1),Sales!A2:A201,"&lt;="&amp;EOMONTH(DATE(2026,5,1),0))</t>
  </si>
  <si>
    <t>Orders in June 2026</t>
  </si>
  <si>
    <t>=COUNTIFS(Sales!A2:A201,"&gt;="&amp;DATE(2026,6,1),Sales!A2:A201,"&lt;="&amp;EOMONTH(DATE(2026,6,1),0))</t>
  </si>
  <si>
    <t>North sales in July 2026</t>
  </si>
  <si>
    <t>=SUMIFS(Sales!I2:I201,Sales!A2:A201,"&gt;="&amp;DATE(2026,7,1),Sales!A2:A201,"&lt;="&amp;EOMONTH(DATE(2026,7,1),0),Sales!B2:B201,"North")</t>
  </si>
  <si>
    <t>Customers in Sales!D also present in the Products list? (count of Products in Sales!E)</t>
  </si>
  <si>
    <t>=SUMPRODUCT(--(COUNTIF(Sales!E2:E201,Products!A2:A9)&gt;0))</t>
  </si>
  <si>
    <t>Products in the Products list with no sales</t>
  </si>
  <si>
    <t>=SUMPRODUCT(--(COUNTIF(Sales!E2:E201,Products!A2:A9)=0))</t>
  </si>
  <si>
    <t>Latest order date for Raj Traders (MAXIFS)</t>
  </si>
  <si>
    <t>=MAXIFS(Sales!A2:A201,Sales!D2:D201,"Raj Traders")</t>
  </si>
  <si>
    <t>Amount of the last Raj Traders row (search from end)</t>
  </si>
  <si>
    <t>=XLOOKUP("Raj Traders",Sales!D2:D201,Sales!I2:I201,"None",0,-1)</t>
  </si>
  <si>
    <t>First name from '  asha  sharma' (trimmed, proper)</t>
  </si>
  <si>
    <t>=PROPER(TEXTBEFORE(TRIM("  asha  sharma")," "))</t>
  </si>
  <si>
    <t>Last name from 'Asha Kumari Sharma'</t>
  </si>
  <si>
    <t>=TEXTAFTER("Asha Kumari Sharma"," ",-1)</t>
  </si>
  <si>
    <t>Weighted average price by qty (2 dp)</t>
  </si>
  <si>
    <t>=ROUND(SUMPRODUCT(Sales!H2:H201,Sales!G2:G201)/SUM(Sales!G2:G201),2)</t>
  </si>
  <si>
    <t>North's share of total sales (4 dp)</t>
  </si>
  <si>
    <t>=ROUND(SUMIFS(Sales!I2:I201,Sales!B2:B201,"North")/SUM(Sales!I2:I201),4)</t>
  </si>
  <si>
    <t>% change from 200000 to 230000</t>
  </si>
  <si>
    <t>=230000/200000-1</t>
  </si>
  <si>
    <t>Days overdue on 31-Oct-2026 for due date M2 (0 if not due)</t>
  </si>
  <si>
    <t>=MAX(0,DATE(2026,10,31)-Sales!M2)</t>
  </si>
  <si>
    <t>Ageing bucket for 45 days</t>
  </si>
  <si>
    <t>=IFS(45=0,"Not due",45&lt;=30,"0-30",45&lt;=60,"31-60",45&lt;=90,"61-90",TRUE,"90+")</t>
  </si>
  <si>
    <t>Sales in the 7 days ending 30-Jun-2026</t>
  </si>
  <si>
    <t>=SUMIFS(Sales!I2:I201,Sales!A2:A201,"&gt;="&amp;DATE(2026,6,30)-6,Sales!A2:A201,"&lt;="&amp;DATE(2026,6,30))</t>
  </si>
  <si>
    <t>Customers that appear more than once (count of repeating names)</t>
  </si>
  <si>
    <t>=ROWS(UNIQUE(FILTER(Sales!D2:D201,COUNTIF(Sales!D2:D201,Sales!D2:D201)&gt;1)))</t>
  </si>
  <si>
    <t>Repeat orders flagged (rows that are 2nd+ occurrence of customer+product)</t>
  </si>
  <si>
    <t>=SUMPRODUCT(--(COUNTIFS(Sales!D2:D201,Sales!D2:D201,Sales!E2:E201,Sales!E2:E201)&gt;1))</t>
  </si>
  <si>
    <t>7 working days after 3-Oct-2026 (Mon–Fri)</t>
  </si>
  <si>
    <t>=WORKDAY(DATE(2026,10,3),7)</t>
  </si>
  <si>
    <t>Working days in Oct 2026, Sunday-only weekend</t>
  </si>
  <si>
    <t>=NETWORKDAYS.INTL(DATE(2026,10,1),EOMONTH(DATE(2026,10,1),0),11)</t>
  </si>
  <si>
    <t>Expected answer</t>
  </si>
  <si>
    <t>Your formula  ✍️</t>
  </si>
  <si>
    <t>Check</t>
  </si>
  <si>
    <t>FY 2026-27</t>
  </si>
  <si>
    <t>Q3</t>
  </si>
  <si>
    <t>20260045</t>
  </si>
  <si>
    <t>0045</t>
  </si>
  <si>
    <t>Sharma</t>
  </si>
  <si>
    <t>31-60</t>
  </si>
  <si>
    <t>Excel practice: Formula combinations (batches 1–2)</t>
  </si>
  <si>
    <t>From atulvij.com - free Excel function course (Beginner to Expert).</t>
  </si>
  <si>
    <t>1. Go to the Practice sheet. Each row is a task using the Sales, Products, Targets, Criteria or Cashflows sheets.</t>
  </si>
  <si>
    <t>2. Type your formula in the yellow 'Your formula' column. The Check column turns green when your result matches.</t>
  </si>
  <si>
    <t>3. Stuck? The Answers sheet has a working formula for every task (try first!).</t>
  </si>
  <si>
    <t>4. Some tasks use Excel 365 / 2021 functions (XLOOKUP, FILTER, LET, LAMBDA...). Older Excel shows #NAME? for those.</t>
  </si>
  <si>
    <t>Data is made up for practice; tax and interest figures are examples,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</si>
</sst>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dd\-mmm\-yyyy"/>
  </numFmts>
  <fonts count="4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color rgb="FFFFFFFF"/>
      <name val="Calibri"/>
      <family val="2"/>
      <scheme val="minor"/>
    </font>
    <font>
      <b/>
      <sz val="16"/>
      <color rgb="FFC4531F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217346"/>
      </patternFill>
    </fill>
    <fill>
      <patternFill patternType="solid">
        <fgColor rgb="FF217346"/>
        <bgColor indexed="64"/>
      </patternFill>
    </fill>
    <fill>
      <patternFill patternType="solid">
        <fgColor rgb="FFFFF2C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165" fontId="0" fillId="0" borderId="0" xfId="0" applyNumberFormat="1"/>
    <xf numFmtId="20" fontId="0" fillId="0" borderId="0" xfId="0" applyNumberFormat="1"/>
    <xf numFmtId="164" fontId="0" fillId="0" borderId="0" xfId="0" applyNumberFormat="1"/>
    <xf numFmtId="0" fontId="0" fillId="0" borderId="0" xfId="0" quotePrefix="1"/>
    <xf numFmtId="14" fontId="0" fillId="0" borderId="0" xfId="0" applyNumberFormat="1"/>
    <xf numFmtId="0" fontId="2" fillId="3" borderId="0" xfId="0" applyFont="1" applyFill="1"/>
    <xf numFmtId="0" fontId="0" fillId="0" borderId="0" xfId="0" applyAlignment="1">
      <alignment wrapText="1"/>
    </xf>
    <xf numFmtId="0" fontId="0" fillId="4" borderId="0" xfId="0" applyFill="1"/>
    <xf numFmtId="0" fontId="3" fillId="0" borderId="0" xfId="0" applyFont="1"/>
  </cellXfs>
  <cellStyles count="1">
    <cellStyle name="Normal" xfId="0" builtinId="0"/>
  </cellStyles>
  <dxfs count="2">
    <dxf>
      <fill>
        <patternFill>
          <bgColor rgb="FFF8D0C8"/>
        </patternFill>
      </fill>
    </dxf>
    <dxf>
      <fill>
        <patternFill>
          <bgColor rgb="FFD8F0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5F562B-5FBB-4148-BE78-70502DC2B1F1}">
  <dimension ref="A1:A8"/>
  <sheetViews>
    <sheetView workbookViewId="0"/>
  </sheetViews>
  <sheetFormatPr defaultRowHeight="14.4" x14ac:dyDescent="0.3"/>
  <cols>
    <col min="1" max="1" width="110.77734375" customWidth="1"/>
  </cols>
  <sheetData>
    <row r="1" spans="1:1" ht="21" x14ac:dyDescent="0.4">
      <c r="A1" s="10" t="s">
        <v>412</v>
      </c>
    </row>
    <row r="3" spans="1:1" x14ac:dyDescent="0.3">
      <c r="A3" t="s">
        <v>413</v>
      </c>
    </row>
    <row r="4" spans="1:1" x14ac:dyDescent="0.3">
      <c r="A4" t="s">
        <v>414</v>
      </c>
    </row>
    <row r="5" spans="1:1" x14ac:dyDescent="0.3">
      <c r="A5" t="s">
        <v>415</v>
      </c>
    </row>
    <row r="6" spans="1:1" x14ac:dyDescent="0.3">
      <c r="A6" t="s">
        <v>416</v>
      </c>
    </row>
    <row r="7" spans="1:1" x14ac:dyDescent="0.3">
      <c r="A7" t="s">
        <v>417</v>
      </c>
    </row>
    <row r="8" spans="1:1" x14ac:dyDescent="0.3">
      <c r="A8" t="s">
        <v>418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EA0FC-8DEA-4956-BC2C-841031D200E6}">
  <dimension ref="A1:D51"/>
  <sheetViews>
    <sheetView tabSelected="1" workbookViewId="0">
      <selection activeCell="C2" sqref="C2"/>
    </sheetView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7" t="s">
        <v>300</v>
      </c>
      <c r="B1" s="7" t="s">
        <v>403</v>
      </c>
      <c r="C1" s="7" t="s">
        <v>404</v>
      </c>
      <c r="D1" s="7" t="s">
        <v>405</v>
      </c>
    </row>
    <row r="2" spans="1:4" x14ac:dyDescent="0.3">
      <c r="A2" s="8" t="s">
        <v>303</v>
      </c>
      <c r="B2">
        <v>235000</v>
      </c>
      <c r="C2" s="9"/>
      <c r="D2" t="str">
        <f t="shared" ref="D2:D33" si="0">IF(C2="","",IF(C2=B2,"✓ Correct","✗ Try again"))</f>
        <v/>
      </c>
    </row>
    <row r="3" spans="1:4" x14ac:dyDescent="0.3">
      <c r="A3" s="8" t="s">
        <v>305</v>
      </c>
      <c r="B3">
        <v>245000</v>
      </c>
      <c r="C3" s="9"/>
      <c r="D3" t="str">
        <f t="shared" si="0"/>
        <v/>
      </c>
    </row>
    <row r="4" spans="1:4" x14ac:dyDescent="0.3">
      <c r="A4" s="8" t="s">
        <v>307</v>
      </c>
      <c r="B4">
        <v>930000</v>
      </c>
      <c r="C4" s="9"/>
      <c r="D4" t="str">
        <f t="shared" si="0"/>
        <v/>
      </c>
    </row>
    <row r="5" spans="1:4" x14ac:dyDescent="0.3">
      <c r="A5" s="8" t="s">
        <v>309</v>
      </c>
      <c r="B5">
        <v>145443</v>
      </c>
      <c r="C5" s="9"/>
      <c r="D5" t="str">
        <f t="shared" si="0"/>
        <v/>
      </c>
    </row>
    <row r="6" spans="1:4" x14ac:dyDescent="0.3">
      <c r="A6" s="8" t="s">
        <v>311</v>
      </c>
      <c r="B6">
        <v>40479</v>
      </c>
      <c r="C6" s="9"/>
      <c r="D6" t="str">
        <f t="shared" si="0"/>
        <v/>
      </c>
    </row>
    <row r="7" spans="1:4" x14ac:dyDescent="0.3">
      <c r="A7" s="8" t="s">
        <v>313</v>
      </c>
      <c r="B7">
        <v>7</v>
      </c>
      <c r="C7" s="9"/>
      <c r="D7" t="str">
        <f t="shared" si="0"/>
        <v/>
      </c>
    </row>
    <row r="8" spans="1:4" x14ac:dyDescent="0.3">
      <c r="A8" s="8" t="s">
        <v>315</v>
      </c>
      <c r="B8">
        <v>147839</v>
      </c>
      <c r="C8" s="9"/>
      <c r="D8" t="str">
        <f t="shared" si="0"/>
        <v/>
      </c>
    </row>
    <row r="9" spans="1:4" x14ac:dyDescent="0.3">
      <c r="A9" s="8" t="s">
        <v>317</v>
      </c>
      <c r="B9">
        <v>192</v>
      </c>
      <c r="C9" s="9"/>
      <c r="D9" t="str">
        <f t="shared" si="0"/>
        <v/>
      </c>
    </row>
    <row r="10" spans="1:4" x14ac:dyDescent="0.3">
      <c r="A10" s="8" t="s">
        <v>319</v>
      </c>
      <c r="B10">
        <v>42</v>
      </c>
      <c r="C10" s="9"/>
      <c r="D10" t="str">
        <f t="shared" si="0"/>
        <v/>
      </c>
    </row>
    <row r="11" spans="1:4" x14ac:dyDescent="0.3">
      <c r="A11" s="8" t="s">
        <v>321</v>
      </c>
      <c r="B11">
        <v>31491</v>
      </c>
      <c r="C11" s="9"/>
      <c r="D11" t="str">
        <f t="shared" si="0"/>
        <v/>
      </c>
    </row>
    <row r="12" spans="1:4" x14ac:dyDescent="0.3">
      <c r="A12" s="8" t="s">
        <v>323</v>
      </c>
      <c r="B12">
        <v>31491</v>
      </c>
      <c r="C12" s="9"/>
      <c r="D12" t="str">
        <f t="shared" si="0"/>
        <v/>
      </c>
    </row>
    <row r="13" spans="1:4" x14ac:dyDescent="0.3">
      <c r="A13" s="8" t="s">
        <v>325</v>
      </c>
      <c r="B13">
        <v>157455</v>
      </c>
      <c r="C13" s="9"/>
      <c r="D13" t="str">
        <f t="shared" si="0"/>
        <v/>
      </c>
    </row>
    <row r="14" spans="1:4" x14ac:dyDescent="0.3">
      <c r="A14" s="8" t="s">
        <v>327</v>
      </c>
      <c r="B14" t="s">
        <v>51</v>
      </c>
      <c r="C14" s="9"/>
      <c r="D14" t="str">
        <f t="shared" si="0"/>
        <v/>
      </c>
    </row>
    <row r="15" spans="1:4" x14ac:dyDescent="0.3">
      <c r="A15" s="8" t="s">
        <v>329</v>
      </c>
      <c r="B15">
        <v>8</v>
      </c>
      <c r="C15" s="9"/>
      <c r="D15" t="str">
        <f t="shared" si="0"/>
        <v/>
      </c>
    </row>
    <row r="16" spans="1:4" x14ac:dyDescent="0.3">
      <c r="A16" s="8" t="s">
        <v>331</v>
      </c>
      <c r="B16">
        <v>2</v>
      </c>
      <c r="C16" s="9"/>
      <c r="D16" t="str">
        <f t="shared" si="0"/>
        <v/>
      </c>
    </row>
    <row r="17" spans="1:4" x14ac:dyDescent="0.3">
      <c r="A17" s="8" t="s">
        <v>333</v>
      </c>
      <c r="B17">
        <v>8.0000000000000053</v>
      </c>
      <c r="C17" s="9"/>
      <c r="D17" t="str">
        <f t="shared" si="0"/>
        <v/>
      </c>
    </row>
    <row r="18" spans="1:4" x14ac:dyDescent="0.3">
      <c r="A18" s="8" t="s">
        <v>335</v>
      </c>
      <c r="B18">
        <v>2.0000000000000009</v>
      </c>
      <c r="C18" s="9"/>
      <c r="D18" t="str">
        <f t="shared" si="0"/>
        <v/>
      </c>
    </row>
    <row r="19" spans="1:4" x14ac:dyDescent="0.3">
      <c r="A19" s="8" t="s">
        <v>337</v>
      </c>
      <c r="B19">
        <v>2026</v>
      </c>
      <c r="C19" s="9"/>
      <c r="D19" t="str">
        <f t="shared" si="0"/>
        <v/>
      </c>
    </row>
    <row r="20" spans="1:4" x14ac:dyDescent="0.3">
      <c r="A20" s="8" t="s">
        <v>339</v>
      </c>
      <c r="B20" t="s">
        <v>406</v>
      </c>
      <c r="C20" s="9"/>
      <c r="D20" t="str">
        <f t="shared" si="0"/>
        <v/>
      </c>
    </row>
    <row r="21" spans="1:4" x14ac:dyDescent="0.3">
      <c r="A21" s="8" t="s">
        <v>341</v>
      </c>
      <c r="B21" t="s">
        <v>407</v>
      </c>
      <c r="C21" s="9"/>
      <c r="D21" t="str">
        <f t="shared" si="0"/>
        <v/>
      </c>
    </row>
    <row r="22" spans="1:4" x14ac:dyDescent="0.3">
      <c r="A22" s="8" t="s">
        <v>343</v>
      </c>
      <c r="B22">
        <v>10</v>
      </c>
      <c r="C22" s="9"/>
      <c r="D22" t="str">
        <f t="shared" si="0"/>
        <v/>
      </c>
    </row>
    <row r="23" spans="1:4" x14ac:dyDescent="0.3">
      <c r="A23" s="8" t="s">
        <v>345</v>
      </c>
      <c r="B23">
        <v>35</v>
      </c>
      <c r="C23" s="9"/>
      <c r="D23" t="str">
        <f t="shared" si="0"/>
        <v/>
      </c>
    </row>
    <row r="24" spans="1:4" x14ac:dyDescent="0.3">
      <c r="A24" s="8" t="s">
        <v>347</v>
      </c>
      <c r="B24">
        <v>8</v>
      </c>
      <c r="C24" s="9"/>
      <c r="D24" t="str">
        <f t="shared" si="0"/>
        <v/>
      </c>
    </row>
    <row r="25" spans="1:4" x14ac:dyDescent="0.3">
      <c r="A25" s="8" t="s">
        <v>349</v>
      </c>
      <c r="B25">
        <v>6.5</v>
      </c>
      <c r="C25" s="9"/>
      <c r="D25" t="str">
        <f t="shared" si="0"/>
        <v/>
      </c>
    </row>
    <row r="26" spans="1:4" x14ac:dyDescent="0.3">
      <c r="A26" s="8" t="s">
        <v>351</v>
      </c>
      <c r="B26" t="s">
        <v>408</v>
      </c>
      <c r="C26" s="9"/>
      <c r="D26" t="str">
        <f t="shared" si="0"/>
        <v/>
      </c>
    </row>
    <row r="27" spans="1:4" x14ac:dyDescent="0.3">
      <c r="A27" s="8" t="s">
        <v>353</v>
      </c>
      <c r="B27">
        <v>12500</v>
      </c>
      <c r="C27" s="9"/>
      <c r="D27" t="str">
        <f t="shared" si="0"/>
        <v/>
      </c>
    </row>
    <row r="28" spans="1:4" x14ac:dyDescent="0.3">
      <c r="A28" s="8" t="s">
        <v>355</v>
      </c>
      <c r="B28" t="s">
        <v>409</v>
      </c>
      <c r="C28" s="9"/>
      <c r="D28" t="str">
        <f t="shared" si="0"/>
        <v/>
      </c>
    </row>
    <row r="29" spans="1:4" x14ac:dyDescent="0.3">
      <c r="A29" s="8" t="s">
        <v>357</v>
      </c>
      <c r="B29">
        <v>27990</v>
      </c>
      <c r="C29" s="9"/>
      <c r="D29" t="str">
        <f t="shared" si="0"/>
        <v/>
      </c>
    </row>
    <row r="30" spans="1:4" x14ac:dyDescent="0.3">
      <c r="A30" s="8" t="s">
        <v>359</v>
      </c>
      <c r="B30">
        <v>25</v>
      </c>
      <c r="C30" s="9"/>
      <c r="D30" t="str">
        <f t="shared" si="0"/>
        <v/>
      </c>
    </row>
    <row r="31" spans="1:4" x14ac:dyDescent="0.3">
      <c r="A31" s="8" t="s">
        <v>361</v>
      </c>
      <c r="B31">
        <v>2403654</v>
      </c>
      <c r="C31" s="9"/>
      <c r="D31" t="str">
        <f t="shared" si="0"/>
        <v/>
      </c>
    </row>
    <row r="32" spans="1:4" x14ac:dyDescent="0.3">
      <c r="A32" s="8" t="s">
        <v>363</v>
      </c>
      <c r="B32">
        <v>34</v>
      </c>
      <c r="C32" s="9"/>
      <c r="D32" t="str">
        <f t="shared" si="0"/>
        <v/>
      </c>
    </row>
    <row r="33" spans="1:4" x14ac:dyDescent="0.3">
      <c r="A33" s="8" t="s">
        <v>365</v>
      </c>
      <c r="B33">
        <v>1001213</v>
      </c>
      <c r="C33" s="9"/>
      <c r="D33" t="str">
        <f t="shared" si="0"/>
        <v/>
      </c>
    </row>
    <row r="34" spans="1:4" x14ac:dyDescent="0.3">
      <c r="A34" s="8" t="s">
        <v>367</v>
      </c>
      <c r="B34">
        <v>30</v>
      </c>
      <c r="C34" s="9"/>
      <c r="D34" t="str">
        <f t="shared" ref="D34:D65" si="1">IF(C34="","",IF(C34=B34,"✓ Correct","✗ Try again"))</f>
        <v/>
      </c>
    </row>
    <row r="35" spans="1:4" x14ac:dyDescent="0.3">
      <c r="A35" s="8" t="s">
        <v>369</v>
      </c>
      <c r="B35">
        <v>93655</v>
      </c>
      <c r="C35" s="9"/>
      <c r="D35" t="str">
        <f t="shared" si="1"/>
        <v/>
      </c>
    </row>
    <row r="36" spans="1:4" ht="28.8" x14ac:dyDescent="0.3">
      <c r="A36" s="8" t="s">
        <v>371</v>
      </c>
      <c r="B36">
        <v>8</v>
      </c>
      <c r="C36" s="9"/>
      <c r="D36" t="str">
        <f t="shared" si="1"/>
        <v/>
      </c>
    </row>
    <row r="37" spans="1:4" x14ac:dyDescent="0.3">
      <c r="A37" s="8" t="s">
        <v>373</v>
      </c>
      <c r="B37">
        <v>0</v>
      </c>
      <c r="C37" s="9"/>
      <c r="D37" t="str">
        <f t="shared" si="1"/>
        <v/>
      </c>
    </row>
    <row r="38" spans="1:4" x14ac:dyDescent="0.3">
      <c r="A38" s="8" t="s">
        <v>375</v>
      </c>
      <c r="B38">
        <v>46281</v>
      </c>
      <c r="C38" s="9"/>
      <c r="D38" t="str">
        <f t="shared" si="1"/>
        <v/>
      </c>
    </row>
    <row r="39" spans="1:4" x14ac:dyDescent="0.3">
      <c r="A39" s="8" t="s">
        <v>377</v>
      </c>
      <c r="B39">
        <v>1299</v>
      </c>
      <c r="C39" s="9"/>
      <c r="D39" t="str">
        <f t="shared" si="1"/>
        <v/>
      </c>
    </row>
    <row r="40" spans="1:4" x14ac:dyDescent="0.3">
      <c r="A40" s="8" t="s">
        <v>379</v>
      </c>
      <c r="B40" t="s">
        <v>17</v>
      </c>
      <c r="C40" s="9"/>
      <c r="D40" t="str">
        <f t="shared" si="1"/>
        <v/>
      </c>
    </row>
    <row r="41" spans="1:4" x14ac:dyDescent="0.3">
      <c r="A41" s="8" t="s">
        <v>381</v>
      </c>
      <c r="B41" t="s">
        <v>410</v>
      </c>
      <c r="C41" s="9"/>
      <c r="D41" t="str">
        <f t="shared" si="1"/>
        <v/>
      </c>
    </row>
    <row r="42" spans="1:4" x14ac:dyDescent="0.3">
      <c r="A42" s="8" t="s">
        <v>383</v>
      </c>
      <c r="B42">
        <v>3298.54</v>
      </c>
      <c r="C42" s="9"/>
      <c r="D42" t="str">
        <f t="shared" si="1"/>
        <v/>
      </c>
    </row>
    <row r="43" spans="1:4" x14ac:dyDescent="0.3">
      <c r="A43" s="8" t="s">
        <v>385</v>
      </c>
      <c r="B43">
        <v>0.1391</v>
      </c>
      <c r="C43" s="9"/>
      <c r="D43" t="str">
        <f t="shared" si="1"/>
        <v/>
      </c>
    </row>
    <row r="44" spans="1:4" x14ac:dyDescent="0.3">
      <c r="A44" s="8" t="s">
        <v>387</v>
      </c>
      <c r="B44">
        <v>0.14999999999999991</v>
      </c>
      <c r="C44" s="9"/>
      <c r="D44" t="str">
        <f t="shared" si="1"/>
        <v/>
      </c>
    </row>
    <row r="45" spans="1:4" x14ac:dyDescent="0.3">
      <c r="A45" s="8" t="s">
        <v>389</v>
      </c>
      <c r="B45" s="6">
        <v>183</v>
      </c>
      <c r="C45" s="9"/>
      <c r="D45" t="str">
        <f t="shared" si="1"/>
        <v/>
      </c>
    </row>
    <row r="46" spans="1:4" x14ac:dyDescent="0.3">
      <c r="A46" s="8" t="s">
        <v>391</v>
      </c>
      <c r="B46" t="s">
        <v>411</v>
      </c>
      <c r="C46" s="9"/>
      <c r="D46" t="str">
        <f t="shared" si="1"/>
        <v/>
      </c>
    </row>
    <row r="47" spans="1:4" x14ac:dyDescent="0.3">
      <c r="A47" s="8" t="s">
        <v>393</v>
      </c>
      <c r="B47">
        <v>216928</v>
      </c>
      <c r="C47" s="9"/>
      <c r="D47" t="str">
        <f t="shared" si="1"/>
        <v/>
      </c>
    </row>
    <row r="48" spans="1:4" x14ac:dyDescent="0.3">
      <c r="A48" s="8" t="s">
        <v>395</v>
      </c>
      <c r="B48">
        <v>8</v>
      </c>
      <c r="C48" s="9"/>
      <c r="D48" t="str">
        <f t="shared" si="1"/>
        <v/>
      </c>
    </row>
    <row r="49" spans="1:4" ht="28.8" x14ac:dyDescent="0.3">
      <c r="A49" s="8" t="s">
        <v>397</v>
      </c>
      <c r="B49">
        <v>200</v>
      </c>
      <c r="C49" s="9"/>
      <c r="D49" t="str">
        <f t="shared" si="1"/>
        <v/>
      </c>
    </row>
    <row r="50" spans="1:4" x14ac:dyDescent="0.3">
      <c r="A50" s="8" t="s">
        <v>399</v>
      </c>
      <c r="B50">
        <v>46308</v>
      </c>
      <c r="C50" s="9"/>
      <c r="D50" t="str">
        <f t="shared" si="1"/>
        <v/>
      </c>
    </row>
    <row r="51" spans="1:4" x14ac:dyDescent="0.3">
      <c r="A51" s="8" t="s">
        <v>401</v>
      </c>
      <c r="B51">
        <v>27</v>
      </c>
      <c r="C51" s="9"/>
      <c r="D51" t="str">
        <f t="shared" si="1"/>
        <v/>
      </c>
    </row>
  </sheetData>
  <conditionalFormatting sqref="D2:D51">
    <cfRule type="expression" dxfId="1" priority="1" stopIfTrue="1">
      <formula>LEFT(D2,1)="✓"</formula>
    </cfRule>
    <cfRule type="expression" dxfId="0" priority="2" stopIfTrue="1">
      <formula>LEFT(D2,1)="✗"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9899B-F650-46BF-A478-96B7B3645438}">
  <dimension ref="A1:D51"/>
  <sheetViews>
    <sheetView workbookViewId="0"/>
  </sheetViews>
  <sheetFormatPr defaultRowHeight="14.4" x14ac:dyDescent="0.3"/>
  <cols>
    <col min="1" max="1" width="58.77734375" customWidth="1"/>
    <col min="2" max="2" width="22.77734375" customWidth="1"/>
    <col min="3" max="3" width="30.77734375" customWidth="1"/>
    <col min="4" max="4" width="14.77734375" customWidth="1"/>
  </cols>
  <sheetData>
    <row r="1" spans="1:4" x14ac:dyDescent="0.3">
      <c r="A1" s="7" t="s">
        <v>300</v>
      </c>
      <c r="B1" s="7" t="s">
        <v>301</v>
      </c>
      <c r="C1" s="7" t="s">
        <v>302</v>
      </c>
      <c r="D1" s="7"/>
    </row>
    <row r="2" spans="1:4" x14ac:dyDescent="0.3">
      <c r="A2" s="8" t="s">
        <v>303</v>
      </c>
      <c r="B2" s="5" t="s">
        <v>304</v>
      </c>
      <c r="C2">
        <f>INDEX(Targets!B2:G5,MATCH("South",Targets!A2:A5,0),MATCH("Aug",Targets!B1:G1,0))</f>
        <v>235000</v>
      </c>
    </row>
    <row r="3" spans="1:4" x14ac:dyDescent="0.3">
      <c r="A3" s="8" t="s">
        <v>305</v>
      </c>
      <c r="B3" s="5" t="s">
        <v>306</v>
      </c>
      <c r="C3" cm="1">
        <f t="array" ref="C3">_xlfn.XLOOKUP("East",Targets!A2:A5,_xlfn.XLOOKUP("Jul",Targets!B1:G1,Targets!B2:G5))</f>
        <v>245000</v>
      </c>
    </row>
    <row r="4" spans="1:4" x14ac:dyDescent="0.3">
      <c r="A4" s="8" t="s">
        <v>307</v>
      </c>
      <c r="B4" s="5" t="s">
        <v>308</v>
      </c>
      <c r="C4">
        <f>SUM(INDEX(Targets!B2:G5,0,MATCH("Jun",Targets!B1:G1,0)))</f>
        <v>930000</v>
      </c>
    </row>
    <row r="5" spans="1:4" x14ac:dyDescent="0.3">
      <c r="A5" s="8" t="s">
        <v>309</v>
      </c>
      <c r="B5" s="5" t="s">
        <v>310</v>
      </c>
      <c r="C5">
        <f>SUM(Sales!I2:I10)</f>
        <v>145443</v>
      </c>
    </row>
    <row r="6" spans="1:4" x14ac:dyDescent="0.3">
      <c r="A6" s="8" t="s">
        <v>311</v>
      </c>
      <c r="B6" s="5" t="s">
        <v>312</v>
      </c>
      <c r="C6">
        <f>SUMIFS(Sales!I2:I20,Sales!B2:B20,"North")</f>
        <v>40479</v>
      </c>
    </row>
    <row r="7" spans="1:4" x14ac:dyDescent="0.3">
      <c r="A7" s="8" t="s">
        <v>313</v>
      </c>
      <c r="B7" s="5" t="s">
        <v>314</v>
      </c>
      <c r="C7">
        <f>COUNTIF(Sales!D2:D50,"Raj Traders")</f>
        <v>7</v>
      </c>
    </row>
    <row r="8" spans="1:4" x14ac:dyDescent="0.3">
      <c r="A8" s="8" t="s">
        <v>315</v>
      </c>
      <c r="B8" s="5" t="s">
        <v>316</v>
      </c>
      <c r="C8" cm="1">
        <f t="array" ref="C8">MAX(_xlfn.SCAN(0,Sales!I2:I11,_xlfn.LAMBDA(_xlpm.t,_xlpm.x,_xlpm.t+_xlpm.x)))</f>
        <v>147839</v>
      </c>
    </row>
    <row r="9" spans="1:4" x14ac:dyDescent="0.3">
      <c r="A9" s="8" t="s">
        <v>317</v>
      </c>
      <c r="B9" s="5" t="s">
        <v>318</v>
      </c>
      <c r="C9">
        <f>_xlfn.RANK.EQ(Sales!I2,Sales!I2:I201)</f>
        <v>192</v>
      </c>
    </row>
    <row r="10" spans="1:4" x14ac:dyDescent="0.3">
      <c r="A10" s="8" t="s">
        <v>319</v>
      </c>
      <c r="B10" s="5" t="s">
        <v>320</v>
      </c>
      <c r="C10">
        <f>COUNTIFS(Sales!B2:B201,Sales!B2,Sales!I2:I201,"&gt;"&amp;Sales!I2)+1</f>
        <v>42</v>
      </c>
    </row>
    <row r="11" spans="1:4" x14ac:dyDescent="0.3">
      <c r="A11" s="8" t="s">
        <v>321</v>
      </c>
      <c r="B11" s="5" t="s">
        <v>322</v>
      </c>
      <c r="C11" cm="1">
        <f t="array" ref="C11">LARGE(_xlfn._xlws.FILTER(Sales!I2:I201,Sales!B2:B201="North"),2)</f>
        <v>31491</v>
      </c>
    </row>
    <row r="12" spans="1:4" x14ac:dyDescent="0.3">
      <c r="A12" s="8" t="s">
        <v>323</v>
      </c>
      <c r="B12" s="5" t="s">
        <v>324</v>
      </c>
      <c r="C12" cm="1">
        <f t="array" ref="C12">_xlfn.AGGREGATE(14,6,Sales!I2:I201/(Sales!B2:B201="North"),2)</f>
        <v>31491</v>
      </c>
    </row>
    <row r="13" spans="1:4" x14ac:dyDescent="0.3">
      <c r="A13" s="8" t="s">
        <v>325</v>
      </c>
      <c r="B13" s="5" t="s">
        <v>326</v>
      </c>
      <c r="C13" cm="1">
        <f t="array" ref="C13">SUM(_xlfn.TAKE(_xlfn._xlws.SORT(_xlfn._xlws.FILTER(Sales!I2:I201,Sales!B2:B201="North"),1,-1),5))</f>
        <v>157455</v>
      </c>
    </row>
    <row r="14" spans="1:4" x14ac:dyDescent="0.3">
      <c r="A14" s="8" t="s">
        <v>327</v>
      </c>
      <c r="B14" s="5" t="s">
        <v>328</v>
      </c>
      <c r="C14" t="str" cm="1">
        <f t="array" ref="C14">INDEX(_xlfn.SORTBY(_xlfn._xlws.FILTER(Sales!D2:D201,Sales!B2:B201="North"),_xlfn._xlws.FILTER(Sales!I2:I201,Sales!B2:B201="North"),-1),1)</f>
        <v>Iyer Stores</v>
      </c>
    </row>
    <row r="15" spans="1:4" x14ac:dyDescent="0.3">
      <c r="A15" s="8" t="s">
        <v>329</v>
      </c>
      <c r="B15" s="5" t="s">
        <v>330</v>
      </c>
      <c r="C15">
        <f>ROWS(_xlfn.UNIQUE(Sales!D2:D201))</f>
        <v>8</v>
      </c>
    </row>
    <row r="16" spans="1:4" x14ac:dyDescent="0.3">
      <c r="A16" s="8" t="s">
        <v>331</v>
      </c>
      <c r="B16" s="5" t="s">
        <v>332</v>
      </c>
      <c r="C16" cm="1">
        <f t="array" ref="C16">ROWS(_xlfn.UNIQUE(_xlfn._xlws.FILTER(Sales!D2:D201,Sales!B2:B201="North")))</f>
        <v>2</v>
      </c>
    </row>
    <row r="17" spans="1:3" x14ac:dyDescent="0.3">
      <c r="A17" s="8" t="s">
        <v>333</v>
      </c>
      <c r="B17" s="5" t="s">
        <v>334</v>
      </c>
      <c r="C17" cm="1">
        <f t="array" ref="C17">SUMPRODUCT(1/COUNTIF(Sales!D2:D201,Sales!D2:D201))</f>
        <v>8.0000000000000053</v>
      </c>
    </row>
    <row r="18" spans="1:3" x14ac:dyDescent="0.3">
      <c r="A18" s="8" t="s">
        <v>335</v>
      </c>
      <c r="B18" s="5" t="s">
        <v>336</v>
      </c>
      <c r="C18" cm="1">
        <f t="array" ref="C18">SUMPRODUCT((Sales!B2:B201="South")/COUNTIFS(Sales!E2:E201,Sales!E2:E201,Sales!B2:B201,Sales!B2:B201))</f>
        <v>2.0000000000000009</v>
      </c>
    </row>
    <row r="19" spans="1:3" x14ac:dyDescent="0.3">
      <c r="A19" s="8" t="s">
        <v>337</v>
      </c>
      <c r="B19" s="5" t="s">
        <v>338</v>
      </c>
      <c r="C19">
        <f>YEAR(DATE(2027,2,15))-(MONTH(DATE(2027,2,15))&lt;4)</f>
        <v>2026</v>
      </c>
    </row>
    <row r="20" spans="1:3" x14ac:dyDescent="0.3">
      <c r="A20" s="8" t="s">
        <v>339</v>
      </c>
      <c r="B20" s="5" t="s">
        <v>340</v>
      </c>
      <c r="C20" t="str">
        <f>"FY "&amp;YEAR(EDATE(DATE(2027,2,15),-3))&amp;"-"&amp;RIGHT(YEAR(EDATE(DATE(2027,2,15),-3))+1,2)</f>
        <v>FY 2026-27</v>
      </c>
    </row>
    <row r="21" spans="1:3" x14ac:dyDescent="0.3">
      <c r="A21" s="8" t="s">
        <v>341</v>
      </c>
      <c r="B21" s="5" t="s">
        <v>342</v>
      </c>
      <c r="C21" t="str">
        <f>"Q"&amp;ROUNDUP(MONTH(EDATE(DATE(2026,11,10),-3))/3,0)</f>
        <v>Q3</v>
      </c>
    </row>
    <row r="22" spans="1:3" x14ac:dyDescent="0.3">
      <c r="A22" s="8" t="s">
        <v>343</v>
      </c>
      <c r="B22" s="5" t="s">
        <v>344</v>
      </c>
      <c r="C22">
        <f>MOD(1-4,12)+1</f>
        <v>10</v>
      </c>
    </row>
    <row r="23" spans="1:3" x14ac:dyDescent="0.3">
      <c r="A23" s="8" t="s">
        <v>345</v>
      </c>
      <c r="B23" s="5" t="s">
        <v>346</v>
      </c>
      <c r="C23">
        <f>DATEDIF(DATE(1990,10,10),DATE(2026,10,9),"y")</f>
        <v>35</v>
      </c>
    </row>
    <row r="24" spans="1:3" x14ac:dyDescent="0.3">
      <c r="A24" s="8" t="s">
        <v>347</v>
      </c>
      <c r="B24" s="5" t="s">
        <v>348</v>
      </c>
      <c r="C24">
        <f>DATEDIF(DATE(2020,1,15),DATE(2026,10,3),"ym")</f>
        <v>8</v>
      </c>
    </row>
    <row r="25" spans="1:3" x14ac:dyDescent="0.3">
      <c r="A25" s="8" t="s">
        <v>349</v>
      </c>
      <c r="B25" s="5" t="s">
        <v>350</v>
      </c>
      <c r="C25">
        <f>ROUND(YEARFRAC(DATE(2020,4,1),DATE(2026,10,1),1),2)</f>
        <v>6.5</v>
      </c>
    </row>
    <row r="26" spans="1:3" x14ac:dyDescent="0.3">
      <c r="A26" s="8" t="s">
        <v>351</v>
      </c>
      <c r="B26" s="5" t="s">
        <v>352</v>
      </c>
      <c r="C26" t="str" cm="1">
        <f t="array" ref="C26">_xlfn.TEXTJOIN("",TRUE,IFERROR(--MID("INV-2026-0045",_xlfn.SEQUENCE(LEN("INV-2026-0045")),1),""))</f>
        <v>20260045</v>
      </c>
    </row>
    <row r="27" spans="1:3" x14ac:dyDescent="0.3">
      <c r="A27" s="8" t="s">
        <v>353</v>
      </c>
      <c r="B27" s="5" t="s">
        <v>354</v>
      </c>
      <c r="C27">
        <f>--SUBSTITUTE(_xlfn.TEXTBEFORE(_xlfn.TEXTAFTER("Paid Rs 12,500 via UPI","Rs ")," "),",","")</f>
        <v>12500</v>
      </c>
    </row>
    <row r="28" spans="1:3" x14ac:dyDescent="0.3">
      <c r="A28" s="8" t="s">
        <v>355</v>
      </c>
      <c r="B28" s="5" t="s">
        <v>356</v>
      </c>
      <c r="C28" t="str">
        <f>_xlfn.TEXTAFTER("INV-2026-0045","-",-1)</f>
        <v>0045</v>
      </c>
    </row>
    <row r="29" spans="1:3" x14ac:dyDescent="0.3">
      <c r="A29" s="8" t="s">
        <v>357</v>
      </c>
      <c r="B29" s="5" t="s">
        <v>358</v>
      </c>
      <c r="C29">
        <f>_xlfn.XLOOKUP("*Paper*",Sales!D2:D201,Sales!I2:I201,"Not found",2)</f>
        <v>27990</v>
      </c>
    </row>
    <row r="30" spans="1:3" x14ac:dyDescent="0.3">
      <c r="A30" s="8" t="s">
        <v>359</v>
      </c>
      <c r="B30" s="5" t="s">
        <v>360</v>
      </c>
      <c r="C30">
        <f>COUNTIF(Sales!D2:D201,"*Traders*")</f>
        <v>25</v>
      </c>
    </row>
    <row r="31" spans="1:3" x14ac:dyDescent="0.3">
      <c r="A31" s="8" t="s">
        <v>361</v>
      </c>
      <c r="B31" s="5" t="s">
        <v>362</v>
      </c>
      <c r="C31">
        <f>SUMIFS(Sales!I2:I201,Sales!D2:D201,"K*")</f>
        <v>2403654</v>
      </c>
    </row>
    <row r="32" spans="1:3" x14ac:dyDescent="0.3">
      <c r="A32" s="8" t="s">
        <v>363</v>
      </c>
      <c r="B32" s="5" t="s">
        <v>364</v>
      </c>
      <c r="C32" cm="1">
        <f t="array" ref="C32">SUMPRODUCT(--(LEFT(Sales!K2:K201,2)="27"))</f>
        <v>34</v>
      </c>
    </row>
    <row r="33" spans="1:3" x14ac:dyDescent="0.3">
      <c r="A33" s="8" t="s">
        <v>365</v>
      </c>
      <c r="B33" s="5" t="s">
        <v>366</v>
      </c>
      <c r="C33">
        <f>SUMIFS(Sales!I2:I201,Sales!A2:A201,"&gt;="&amp;DATE(2026,5,1),Sales!A2:A201,"&lt;="&amp;EOMONTH(DATE(2026,5,1),0))</f>
        <v>1001213</v>
      </c>
    </row>
    <row r="34" spans="1:3" x14ac:dyDescent="0.3">
      <c r="A34" s="8" t="s">
        <v>367</v>
      </c>
      <c r="B34" s="5" t="s">
        <v>368</v>
      </c>
      <c r="C34">
        <f>COUNTIFS(Sales!A2:A201,"&gt;="&amp;DATE(2026,6,1),Sales!A2:A201,"&lt;="&amp;EOMONTH(DATE(2026,6,1),0))</f>
        <v>30</v>
      </c>
    </row>
    <row r="35" spans="1:3" x14ac:dyDescent="0.3">
      <c r="A35" s="8" t="s">
        <v>369</v>
      </c>
      <c r="B35" s="5" t="s">
        <v>370</v>
      </c>
      <c r="C35">
        <f>SUMIFS(Sales!I2:I201,Sales!A2:A201,"&gt;="&amp;DATE(2026,7,1),Sales!A2:A201,"&lt;="&amp;EOMONTH(DATE(2026,7,1),0),Sales!B2:B201,"North")</f>
        <v>93655</v>
      </c>
    </row>
    <row r="36" spans="1:3" ht="28.8" x14ac:dyDescent="0.3">
      <c r="A36" s="8" t="s">
        <v>371</v>
      </c>
      <c r="B36" s="5" t="s">
        <v>372</v>
      </c>
      <c r="C36" cm="1">
        <f t="array" ref="C36">SUMPRODUCT(--(COUNTIF(Sales!E2:E201,Products!A2:A9)&gt;0))</f>
        <v>8</v>
      </c>
    </row>
    <row r="37" spans="1:3" x14ac:dyDescent="0.3">
      <c r="A37" s="8" t="s">
        <v>373</v>
      </c>
      <c r="B37" s="5" t="s">
        <v>374</v>
      </c>
      <c r="C37" cm="1">
        <f t="array" ref="C37">SUMPRODUCT(--(COUNTIF(Sales!E2:E201,Products!A2:A9)=0))</f>
        <v>0</v>
      </c>
    </row>
    <row r="38" spans="1:3" x14ac:dyDescent="0.3">
      <c r="A38" s="8" t="s">
        <v>375</v>
      </c>
      <c r="B38" s="5" t="s">
        <v>376</v>
      </c>
      <c r="C38">
        <f>_xlfn.MAXIFS(Sales!A2:A201,Sales!D2:D201,"Raj Traders")</f>
        <v>46281</v>
      </c>
    </row>
    <row r="39" spans="1:3" x14ac:dyDescent="0.3">
      <c r="A39" s="8" t="s">
        <v>377</v>
      </c>
      <c r="B39" s="5" t="s">
        <v>378</v>
      </c>
      <c r="C39">
        <f>_xlfn.XLOOKUP("Raj Traders",Sales!D2:D201,Sales!I2:I201,"None",0,-1)</f>
        <v>1299</v>
      </c>
    </row>
    <row r="40" spans="1:3" x14ac:dyDescent="0.3">
      <c r="A40" s="8" t="s">
        <v>379</v>
      </c>
      <c r="B40" s="5" t="s">
        <v>380</v>
      </c>
      <c r="C40" t="str">
        <f>PROPER(_xlfn.TEXTBEFORE(TRIM("  asha  sharma")," "))</f>
        <v>Asha</v>
      </c>
    </row>
    <row r="41" spans="1:3" x14ac:dyDescent="0.3">
      <c r="A41" s="8" t="s">
        <v>381</v>
      </c>
      <c r="B41" s="5" t="s">
        <v>382</v>
      </c>
      <c r="C41" t="str">
        <f>_xlfn.TEXTAFTER("Asha Kumari Sharma"," ",-1)</f>
        <v>Sharma</v>
      </c>
    </row>
    <row r="42" spans="1:3" x14ac:dyDescent="0.3">
      <c r="A42" s="8" t="s">
        <v>383</v>
      </c>
      <c r="B42" s="5" t="s">
        <v>384</v>
      </c>
      <c r="C42">
        <f>ROUND(SUMPRODUCT(Sales!H2:H201,Sales!G2:G201)/SUM(Sales!G2:G201),2)</f>
        <v>3298.54</v>
      </c>
    </row>
    <row r="43" spans="1:3" x14ac:dyDescent="0.3">
      <c r="A43" s="8" t="s">
        <v>385</v>
      </c>
      <c r="B43" s="5" t="s">
        <v>386</v>
      </c>
      <c r="C43">
        <f>ROUND(SUMIFS(Sales!I2:I201,Sales!B2:B201,"North")/SUM(Sales!I2:I201),4)</f>
        <v>0.1391</v>
      </c>
    </row>
    <row r="44" spans="1:3" x14ac:dyDescent="0.3">
      <c r="A44" s="8" t="s">
        <v>387</v>
      </c>
      <c r="B44" s="5" t="s">
        <v>388</v>
      </c>
      <c r="C44">
        <f>230000/200000-1</f>
        <v>0.14999999999999991</v>
      </c>
    </row>
    <row r="45" spans="1:3" x14ac:dyDescent="0.3">
      <c r="A45" s="8" t="s">
        <v>389</v>
      </c>
      <c r="B45" s="5" t="s">
        <v>390</v>
      </c>
      <c r="C45" s="6">
        <f>MAX(0,DATE(2026,10,31)-Sales!M2)</f>
        <v>183</v>
      </c>
    </row>
    <row r="46" spans="1:3" x14ac:dyDescent="0.3">
      <c r="A46" s="8" t="s">
        <v>391</v>
      </c>
      <c r="B46" s="5" t="s">
        <v>392</v>
      </c>
      <c r="C46" t="str" cm="1">
        <f t="array" ref="C46">_xlfn.IFS(45=0,"Not due",45&lt;=30,"0-30",45&lt;=60,"31-60",45&lt;=90,"61-90",TRUE,"90+")</f>
        <v>31-60</v>
      </c>
    </row>
    <row r="47" spans="1:3" x14ac:dyDescent="0.3">
      <c r="A47" s="8" t="s">
        <v>393</v>
      </c>
      <c r="B47" s="5" t="s">
        <v>394</v>
      </c>
      <c r="C47">
        <f>SUMIFS(Sales!I2:I201,Sales!A2:A201,"&gt;="&amp;DATE(2026,6,30)-6,Sales!A2:A201,"&lt;="&amp;DATE(2026,6,30))</f>
        <v>216928</v>
      </c>
    </row>
    <row r="48" spans="1:3" x14ac:dyDescent="0.3">
      <c r="A48" s="8" t="s">
        <v>395</v>
      </c>
      <c r="B48" s="5" t="s">
        <v>396</v>
      </c>
      <c r="C48" cm="1">
        <f t="array" ref="C48">ROWS(_xlfn.UNIQUE(_xlfn._xlws.FILTER(Sales!D2:D201,COUNTIF(Sales!D2:D201,Sales!D2:D201)&gt;1)))</f>
        <v>8</v>
      </c>
    </row>
    <row r="49" spans="1:3" ht="28.8" x14ac:dyDescent="0.3">
      <c r="A49" s="8" t="s">
        <v>397</v>
      </c>
      <c r="B49" s="5" t="s">
        <v>398</v>
      </c>
      <c r="C49" cm="1">
        <f t="array" ref="C49">SUMPRODUCT(--(COUNTIFS(Sales!D2:D201,Sales!D2:D201,Sales!E2:E201,Sales!E2:E201)&gt;1))</f>
        <v>200</v>
      </c>
    </row>
    <row r="50" spans="1:3" x14ac:dyDescent="0.3">
      <c r="A50" s="8" t="s">
        <v>399</v>
      </c>
      <c r="B50" s="5" t="s">
        <v>400</v>
      </c>
      <c r="C50">
        <f>WORKDAY(DATE(2026,10,3),7)</f>
        <v>46308</v>
      </c>
    </row>
    <row r="51" spans="1:3" x14ac:dyDescent="0.3">
      <c r="A51" s="8" t="s">
        <v>401</v>
      </c>
      <c r="B51" s="5" t="s">
        <v>402</v>
      </c>
      <c r="C51">
        <f>NETWORKDAYS.INTL(DATE(2026,10,1),EOMONTH(DATE(2026,10,1),0),11)</f>
        <v>27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1"/>
  <sheetViews>
    <sheetView workbookViewId="0"/>
  </sheetViews>
  <sheetFormatPr defaultRowHeight="14.4" x14ac:dyDescent="0.3"/>
  <cols>
    <col min="1" max="16" width="14" customWidth="1"/>
  </cols>
  <sheetData>
    <row r="1" spans="1:1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3">
      <c r="A2" s="2">
        <v>46113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1</v>
      </c>
      <c r="H2">
        <v>1299</v>
      </c>
      <c r="I2">
        <v>1299</v>
      </c>
      <c r="J2" t="s">
        <v>21</v>
      </c>
      <c r="K2" t="s">
        <v>22</v>
      </c>
      <c r="L2" t="s">
        <v>23</v>
      </c>
      <c r="M2" s="2">
        <v>46143</v>
      </c>
      <c r="N2" t="s">
        <v>24</v>
      </c>
      <c r="O2" t="s">
        <v>25</v>
      </c>
      <c r="P2" s="3">
        <v>0.375</v>
      </c>
    </row>
    <row r="3" spans="1:16" x14ac:dyDescent="0.3">
      <c r="A3" s="2">
        <v>46116</v>
      </c>
      <c r="B3" t="s">
        <v>26</v>
      </c>
      <c r="C3" t="s">
        <v>27</v>
      </c>
      <c r="D3" t="s">
        <v>28</v>
      </c>
      <c r="E3" t="s">
        <v>29</v>
      </c>
      <c r="F3" t="s">
        <v>20</v>
      </c>
      <c r="G3">
        <v>8</v>
      </c>
      <c r="H3">
        <v>599</v>
      </c>
      <c r="I3">
        <v>4792</v>
      </c>
      <c r="J3" t="s">
        <v>30</v>
      </c>
      <c r="K3" t="s">
        <v>31</v>
      </c>
      <c r="L3" t="s">
        <v>32</v>
      </c>
      <c r="M3" s="2">
        <v>46146</v>
      </c>
      <c r="O3" t="s">
        <v>33</v>
      </c>
      <c r="P3" s="3">
        <v>0.42152777777777778</v>
      </c>
    </row>
    <row r="4" spans="1:16" x14ac:dyDescent="0.3">
      <c r="A4" s="2">
        <v>46119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>
        <v>3</v>
      </c>
      <c r="H4">
        <v>11499</v>
      </c>
      <c r="I4">
        <v>34497</v>
      </c>
      <c r="J4" t="s">
        <v>39</v>
      </c>
      <c r="K4" t="s">
        <v>40</v>
      </c>
      <c r="L4" t="s">
        <v>32</v>
      </c>
      <c r="M4" s="2">
        <v>46149</v>
      </c>
      <c r="O4" t="s">
        <v>41</v>
      </c>
      <c r="P4" s="3">
        <v>0.46805555555555561</v>
      </c>
    </row>
    <row r="5" spans="1:16" x14ac:dyDescent="0.3">
      <c r="A5" s="2">
        <v>46122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>
        <v>10</v>
      </c>
      <c r="H5">
        <v>2799</v>
      </c>
      <c r="I5">
        <v>27990</v>
      </c>
      <c r="J5" t="s">
        <v>47</v>
      </c>
      <c r="K5" t="s">
        <v>48</v>
      </c>
      <c r="L5" t="s">
        <v>23</v>
      </c>
      <c r="M5" s="2">
        <v>46152</v>
      </c>
      <c r="O5" t="s">
        <v>49</v>
      </c>
      <c r="P5" s="3">
        <v>0.51458333333333328</v>
      </c>
    </row>
    <row r="6" spans="1:16" x14ac:dyDescent="0.3">
      <c r="A6" s="2">
        <v>46125</v>
      </c>
      <c r="B6" t="s">
        <v>16</v>
      </c>
      <c r="C6" t="s">
        <v>50</v>
      </c>
      <c r="D6" t="s">
        <v>51</v>
      </c>
      <c r="E6" t="s">
        <v>52</v>
      </c>
      <c r="F6" t="s">
        <v>53</v>
      </c>
      <c r="G6">
        <v>5</v>
      </c>
      <c r="H6">
        <v>3499</v>
      </c>
      <c r="I6">
        <v>17495</v>
      </c>
      <c r="J6" t="s">
        <v>54</v>
      </c>
      <c r="K6" t="s">
        <v>55</v>
      </c>
      <c r="L6" t="s">
        <v>32</v>
      </c>
      <c r="M6" s="2">
        <v>46155</v>
      </c>
      <c r="N6" t="s">
        <v>24</v>
      </c>
      <c r="O6" t="s">
        <v>56</v>
      </c>
      <c r="P6" s="3">
        <v>0.56111111111111112</v>
      </c>
    </row>
    <row r="7" spans="1:16" x14ac:dyDescent="0.3">
      <c r="A7" s="2">
        <v>46128</v>
      </c>
      <c r="B7" t="s">
        <v>26</v>
      </c>
      <c r="C7" t="s">
        <v>17</v>
      </c>
      <c r="D7" t="s">
        <v>57</v>
      </c>
      <c r="E7" t="s">
        <v>58</v>
      </c>
      <c r="F7" t="s">
        <v>20</v>
      </c>
      <c r="G7">
        <v>12</v>
      </c>
      <c r="H7">
        <v>2199</v>
      </c>
      <c r="I7">
        <v>26388</v>
      </c>
      <c r="J7" t="s">
        <v>59</v>
      </c>
      <c r="K7" t="s">
        <v>60</v>
      </c>
      <c r="L7" t="s">
        <v>32</v>
      </c>
      <c r="M7" s="2">
        <v>46158</v>
      </c>
      <c r="O7" t="s">
        <v>25</v>
      </c>
      <c r="P7" s="3">
        <v>0.60763888888888884</v>
      </c>
    </row>
    <row r="8" spans="1:16" x14ac:dyDescent="0.3">
      <c r="A8" s="2">
        <v>46131</v>
      </c>
      <c r="B8" t="s">
        <v>34</v>
      </c>
      <c r="C8" t="s">
        <v>27</v>
      </c>
      <c r="D8" t="s">
        <v>61</v>
      </c>
      <c r="E8" t="s">
        <v>62</v>
      </c>
      <c r="F8" t="s">
        <v>53</v>
      </c>
      <c r="G8">
        <v>7</v>
      </c>
      <c r="H8">
        <v>2499</v>
      </c>
      <c r="I8">
        <v>17493</v>
      </c>
      <c r="J8" t="s">
        <v>63</v>
      </c>
      <c r="K8" t="s">
        <v>64</v>
      </c>
      <c r="L8" t="s">
        <v>23</v>
      </c>
      <c r="M8" s="2">
        <v>46161</v>
      </c>
      <c r="O8" t="s">
        <v>33</v>
      </c>
      <c r="P8" s="3">
        <v>0.65416666666666667</v>
      </c>
    </row>
    <row r="9" spans="1:16" x14ac:dyDescent="0.3">
      <c r="A9" s="2">
        <v>46134</v>
      </c>
      <c r="B9" t="s">
        <v>42</v>
      </c>
      <c r="C9" t="s">
        <v>35</v>
      </c>
      <c r="D9" t="s">
        <v>65</v>
      </c>
      <c r="E9" t="s">
        <v>66</v>
      </c>
      <c r="F9" t="s">
        <v>20</v>
      </c>
      <c r="G9">
        <v>2</v>
      </c>
      <c r="H9">
        <v>1899</v>
      </c>
      <c r="I9">
        <v>3798</v>
      </c>
      <c r="J9" t="s">
        <v>67</v>
      </c>
      <c r="K9" t="s">
        <v>68</v>
      </c>
      <c r="L9" t="s">
        <v>32</v>
      </c>
      <c r="M9" s="2">
        <v>46164</v>
      </c>
      <c r="O9" t="s">
        <v>41</v>
      </c>
      <c r="P9" s="3">
        <v>0.7006944444444444</v>
      </c>
    </row>
    <row r="10" spans="1:16" x14ac:dyDescent="0.3">
      <c r="A10" s="2">
        <v>46137</v>
      </c>
      <c r="B10" t="s">
        <v>16</v>
      </c>
      <c r="C10" t="s">
        <v>43</v>
      </c>
      <c r="D10" t="s">
        <v>18</v>
      </c>
      <c r="E10" t="s">
        <v>19</v>
      </c>
      <c r="F10" t="s">
        <v>20</v>
      </c>
      <c r="G10">
        <v>9</v>
      </c>
      <c r="H10">
        <v>1299</v>
      </c>
      <c r="I10">
        <v>11691</v>
      </c>
      <c r="J10" t="s">
        <v>69</v>
      </c>
      <c r="K10" t="s">
        <v>70</v>
      </c>
      <c r="L10" t="s">
        <v>32</v>
      </c>
      <c r="M10" s="2">
        <v>46167</v>
      </c>
      <c r="N10" t="s">
        <v>24</v>
      </c>
      <c r="O10" t="s">
        <v>49</v>
      </c>
      <c r="P10" s="3">
        <v>0.74722222222222223</v>
      </c>
    </row>
    <row r="11" spans="1:16" x14ac:dyDescent="0.3">
      <c r="A11" s="2">
        <v>46140</v>
      </c>
      <c r="B11" t="s">
        <v>26</v>
      </c>
      <c r="C11" t="s">
        <v>50</v>
      </c>
      <c r="D11" t="s">
        <v>28</v>
      </c>
      <c r="E11" t="s">
        <v>29</v>
      </c>
      <c r="F11" t="s">
        <v>20</v>
      </c>
      <c r="G11">
        <v>4</v>
      </c>
      <c r="H11">
        <v>599</v>
      </c>
      <c r="I11">
        <v>2396</v>
      </c>
      <c r="J11" t="s">
        <v>71</v>
      </c>
      <c r="K11" t="s">
        <v>72</v>
      </c>
      <c r="L11" t="s">
        <v>23</v>
      </c>
      <c r="M11" s="2">
        <v>46170</v>
      </c>
      <c r="O11" t="s">
        <v>56</v>
      </c>
      <c r="P11" s="3">
        <v>0.37708333333333333</v>
      </c>
    </row>
    <row r="12" spans="1:16" x14ac:dyDescent="0.3">
      <c r="A12" s="2">
        <v>46143</v>
      </c>
      <c r="B12" t="s">
        <v>34</v>
      </c>
      <c r="C12" t="s">
        <v>17</v>
      </c>
      <c r="D12" t="s">
        <v>36</v>
      </c>
      <c r="E12" t="s">
        <v>37</v>
      </c>
      <c r="F12" t="s">
        <v>38</v>
      </c>
      <c r="G12">
        <v>11</v>
      </c>
      <c r="H12">
        <v>11499</v>
      </c>
      <c r="I12">
        <v>126489</v>
      </c>
      <c r="J12" t="s">
        <v>73</v>
      </c>
      <c r="K12" t="s">
        <v>74</v>
      </c>
      <c r="L12" t="s">
        <v>32</v>
      </c>
      <c r="M12" s="2">
        <v>46173</v>
      </c>
      <c r="O12" t="s">
        <v>25</v>
      </c>
      <c r="P12" s="3">
        <v>0.4236111111111111</v>
      </c>
    </row>
    <row r="13" spans="1:16" x14ac:dyDescent="0.3">
      <c r="A13" s="2">
        <v>46146</v>
      </c>
      <c r="B13" t="s">
        <v>42</v>
      </c>
      <c r="C13" t="s">
        <v>27</v>
      </c>
      <c r="D13" t="s">
        <v>44</v>
      </c>
      <c r="E13" t="s">
        <v>45</v>
      </c>
      <c r="F13" t="s">
        <v>46</v>
      </c>
      <c r="G13">
        <v>6</v>
      </c>
      <c r="H13">
        <v>2799</v>
      </c>
      <c r="I13">
        <v>16794</v>
      </c>
      <c r="J13" t="s">
        <v>75</v>
      </c>
      <c r="K13" t="s">
        <v>76</v>
      </c>
      <c r="L13" t="s">
        <v>32</v>
      </c>
      <c r="M13" s="2">
        <v>46176</v>
      </c>
      <c r="O13" t="s">
        <v>33</v>
      </c>
      <c r="P13" s="3">
        <v>0.47013888888888888</v>
      </c>
    </row>
    <row r="14" spans="1:16" x14ac:dyDescent="0.3">
      <c r="A14" s="2">
        <v>46149</v>
      </c>
      <c r="B14" t="s">
        <v>16</v>
      </c>
      <c r="C14" t="s">
        <v>35</v>
      </c>
      <c r="D14" t="s">
        <v>51</v>
      </c>
      <c r="E14" t="s">
        <v>52</v>
      </c>
      <c r="F14" t="s">
        <v>53</v>
      </c>
      <c r="G14">
        <v>1</v>
      </c>
      <c r="H14">
        <v>3499</v>
      </c>
      <c r="I14">
        <v>3499</v>
      </c>
      <c r="J14" t="s">
        <v>77</v>
      </c>
      <c r="K14" t="s">
        <v>78</v>
      </c>
      <c r="L14" t="s">
        <v>23</v>
      </c>
      <c r="M14" s="2">
        <v>46179</v>
      </c>
      <c r="N14" t="s">
        <v>24</v>
      </c>
      <c r="O14" t="s">
        <v>41</v>
      </c>
      <c r="P14" s="3">
        <v>0.51666666666666672</v>
      </c>
    </row>
    <row r="15" spans="1:16" x14ac:dyDescent="0.3">
      <c r="A15" s="2">
        <v>46152</v>
      </c>
      <c r="B15" t="s">
        <v>26</v>
      </c>
      <c r="C15" t="s">
        <v>43</v>
      </c>
      <c r="D15" t="s">
        <v>57</v>
      </c>
      <c r="E15" t="s">
        <v>58</v>
      </c>
      <c r="F15" t="s">
        <v>20</v>
      </c>
      <c r="G15">
        <v>8</v>
      </c>
      <c r="H15">
        <v>2199</v>
      </c>
      <c r="I15">
        <v>17592</v>
      </c>
      <c r="J15" t="s">
        <v>79</v>
      </c>
      <c r="K15" t="s">
        <v>80</v>
      </c>
      <c r="L15" t="s">
        <v>32</v>
      </c>
      <c r="M15" s="2">
        <v>46182</v>
      </c>
      <c r="O15" t="s">
        <v>49</v>
      </c>
      <c r="P15" s="3">
        <v>0.56319444444444444</v>
      </c>
    </row>
    <row r="16" spans="1:16" x14ac:dyDescent="0.3">
      <c r="A16" s="2">
        <v>46155</v>
      </c>
      <c r="B16" t="s">
        <v>34</v>
      </c>
      <c r="C16" t="s">
        <v>50</v>
      </c>
      <c r="D16" t="s">
        <v>61</v>
      </c>
      <c r="E16" t="s">
        <v>62</v>
      </c>
      <c r="F16" t="s">
        <v>53</v>
      </c>
      <c r="G16">
        <v>3</v>
      </c>
      <c r="H16">
        <v>2499</v>
      </c>
      <c r="I16">
        <v>7497</v>
      </c>
      <c r="J16" t="s">
        <v>81</v>
      </c>
      <c r="K16" t="s">
        <v>82</v>
      </c>
      <c r="L16" t="s">
        <v>32</v>
      </c>
      <c r="M16" s="2">
        <v>46185</v>
      </c>
      <c r="O16" t="s">
        <v>56</v>
      </c>
      <c r="P16" s="3">
        <v>0.60972222222222228</v>
      </c>
    </row>
    <row r="17" spans="1:16" x14ac:dyDescent="0.3">
      <c r="A17" s="2">
        <v>46158</v>
      </c>
      <c r="B17" t="s">
        <v>42</v>
      </c>
      <c r="C17" t="s">
        <v>17</v>
      </c>
      <c r="D17" t="s">
        <v>65</v>
      </c>
      <c r="E17" t="s">
        <v>66</v>
      </c>
      <c r="F17" t="s">
        <v>20</v>
      </c>
      <c r="G17">
        <v>10</v>
      </c>
      <c r="H17">
        <v>1899</v>
      </c>
      <c r="I17">
        <v>18990</v>
      </c>
      <c r="J17" t="s">
        <v>83</v>
      </c>
      <c r="K17" t="s">
        <v>84</v>
      </c>
      <c r="L17" t="s">
        <v>23</v>
      </c>
      <c r="M17" s="2">
        <v>46188</v>
      </c>
      <c r="O17" t="s">
        <v>25</v>
      </c>
      <c r="P17" s="3">
        <v>0.65625</v>
      </c>
    </row>
    <row r="18" spans="1:16" x14ac:dyDescent="0.3">
      <c r="A18" s="2">
        <v>46161</v>
      </c>
      <c r="B18" t="s">
        <v>16</v>
      </c>
      <c r="C18" t="s">
        <v>27</v>
      </c>
      <c r="D18" t="s">
        <v>18</v>
      </c>
      <c r="E18" t="s">
        <v>19</v>
      </c>
      <c r="F18" t="s">
        <v>20</v>
      </c>
      <c r="G18">
        <v>5</v>
      </c>
      <c r="H18">
        <v>1299</v>
      </c>
      <c r="I18">
        <v>6495</v>
      </c>
      <c r="J18" t="s">
        <v>85</v>
      </c>
      <c r="K18" t="s">
        <v>86</v>
      </c>
      <c r="L18" t="s">
        <v>32</v>
      </c>
      <c r="M18" s="2">
        <v>46191</v>
      </c>
      <c r="N18" t="s">
        <v>24</v>
      </c>
      <c r="O18" t="s">
        <v>33</v>
      </c>
      <c r="P18" s="3">
        <v>0.70277777777777772</v>
      </c>
    </row>
    <row r="19" spans="1:16" x14ac:dyDescent="0.3">
      <c r="A19" s="2">
        <v>46164</v>
      </c>
      <c r="B19" t="s">
        <v>26</v>
      </c>
      <c r="C19" t="s">
        <v>35</v>
      </c>
      <c r="D19" t="s">
        <v>28</v>
      </c>
      <c r="E19" t="s">
        <v>29</v>
      </c>
      <c r="F19" t="s">
        <v>20</v>
      </c>
      <c r="G19">
        <v>12</v>
      </c>
      <c r="H19">
        <v>599</v>
      </c>
      <c r="I19">
        <v>7188</v>
      </c>
      <c r="J19" t="s">
        <v>87</v>
      </c>
      <c r="K19" t="s">
        <v>88</v>
      </c>
      <c r="L19" t="s">
        <v>32</v>
      </c>
      <c r="M19" s="2">
        <v>46194</v>
      </c>
      <c r="O19" t="s">
        <v>41</v>
      </c>
      <c r="P19" s="3">
        <v>0.74930555555555556</v>
      </c>
    </row>
    <row r="20" spans="1:16" x14ac:dyDescent="0.3">
      <c r="A20" s="2">
        <v>46167</v>
      </c>
      <c r="B20" t="s">
        <v>34</v>
      </c>
      <c r="C20" t="s">
        <v>43</v>
      </c>
      <c r="D20" t="s">
        <v>36</v>
      </c>
      <c r="E20" t="s">
        <v>37</v>
      </c>
      <c r="F20" t="s">
        <v>38</v>
      </c>
      <c r="G20">
        <v>7</v>
      </c>
      <c r="H20">
        <v>11499</v>
      </c>
      <c r="I20">
        <v>80493</v>
      </c>
      <c r="J20" t="s">
        <v>89</v>
      </c>
      <c r="K20" t="s">
        <v>90</v>
      </c>
      <c r="L20" t="s">
        <v>23</v>
      </c>
      <c r="M20" s="2">
        <v>46197</v>
      </c>
      <c r="O20" t="s">
        <v>49</v>
      </c>
      <c r="P20" s="3">
        <v>0.37916666666666671</v>
      </c>
    </row>
    <row r="21" spans="1:16" x14ac:dyDescent="0.3">
      <c r="A21" s="2">
        <v>46170</v>
      </c>
      <c r="B21" t="s">
        <v>42</v>
      </c>
      <c r="C21" t="s">
        <v>50</v>
      </c>
      <c r="D21" t="s">
        <v>44</v>
      </c>
      <c r="E21" t="s">
        <v>45</v>
      </c>
      <c r="F21" t="s">
        <v>46</v>
      </c>
      <c r="G21">
        <v>2</v>
      </c>
      <c r="H21">
        <v>2799</v>
      </c>
      <c r="I21">
        <v>5598</v>
      </c>
      <c r="J21" t="s">
        <v>91</v>
      </c>
      <c r="K21" t="s">
        <v>92</v>
      </c>
      <c r="L21" t="s">
        <v>32</v>
      </c>
      <c r="M21" s="2">
        <v>46200</v>
      </c>
      <c r="O21" t="s">
        <v>56</v>
      </c>
      <c r="P21" s="3">
        <v>0.42569444444444438</v>
      </c>
    </row>
    <row r="22" spans="1:16" x14ac:dyDescent="0.3">
      <c r="A22" s="2">
        <v>46173</v>
      </c>
      <c r="B22" t="s">
        <v>16</v>
      </c>
      <c r="C22" t="s">
        <v>17</v>
      </c>
      <c r="D22" t="s">
        <v>51</v>
      </c>
      <c r="E22" t="s">
        <v>52</v>
      </c>
      <c r="F22" t="s">
        <v>53</v>
      </c>
      <c r="G22">
        <v>9</v>
      </c>
      <c r="H22">
        <v>3499</v>
      </c>
      <c r="I22">
        <v>31491</v>
      </c>
      <c r="J22" t="s">
        <v>93</v>
      </c>
      <c r="K22" t="s">
        <v>94</v>
      </c>
      <c r="L22" t="s">
        <v>32</v>
      </c>
      <c r="M22" s="2">
        <v>46203</v>
      </c>
      <c r="N22" t="s">
        <v>24</v>
      </c>
      <c r="O22" t="s">
        <v>25</v>
      </c>
      <c r="P22" s="3">
        <v>0.47222222222222221</v>
      </c>
    </row>
    <row r="23" spans="1:16" x14ac:dyDescent="0.3">
      <c r="A23" s="2">
        <v>46176</v>
      </c>
      <c r="B23" t="s">
        <v>26</v>
      </c>
      <c r="C23" t="s">
        <v>27</v>
      </c>
      <c r="D23" t="s">
        <v>57</v>
      </c>
      <c r="E23" t="s">
        <v>58</v>
      </c>
      <c r="F23" t="s">
        <v>20</v>
      </c>
      <c r="G23">
        <v>4</v>
      </c>
      <c r="H23">
        <v>2199</v>
      </c>
      <c r="I23">
        <v>8796</v>
      </c>
      <c r="J23" t="s">
        <v>95</v>
      </c>
      <c r="K23" t="s">
        <v>96</v>
      </c>
      <c r="L23" t="s">
        <v>23</v>
      </c>
      <c r="M23" s="2">
        <v>46206</v>
      </c>
      <c r="O23" t="s">
        <v>33</v>
      </c>
      <c r="P23" s="3">
        <v>0.51875000000000004</v>
      </c>
    </row>
    <row r="24" spans="1:16" x14ac:dyDescent="0.3">
      <c r="A24" s="2">
        <v>46179</v>
      </c>
      <c r="B24" t="s">
        <v>34</v>
      </c>
      <c r="C24" t="s">
        <v>35</v>
      </c>
      <c r="D24" t="s">
        <v>61</v>
      </c>
      <c r="E24" t="s">
        <v>62</v>
      </c>
      <c r="F24" t="s">
        <v>53</v>
      </c>
      <c r="G24">
        <v>11</v>
      </c>
      <c r="H24">
        <v>2499</v>
      </c>
      <c r="I24">
        <v>27489</v>
      </c>
      <c r="J24" t="s">
        <v>97</v>
      </c>
      <c r="K24" t="s">
        <v>98</v>
      </c>
      <c r="L24" t="s">
        <v>32</v>
      </c>
      <c r="M24" s="2">
        <v>46209</v>
      </c>
      <c r="O24" t="s">
        <v>41</v>
      </c>
      <c r="P24" s="3">
        <v>0.56527777777777777</v>
      </c>
    </row>
    <row r="25" spans="1:16" x14ac:dyDescent="0.3">
      <c r="A25" s="2">
        <v>46182</v>
      </c>
      <c r="B25" t="s">
        <v>42</v>
      </c>
      <c r="C25" t="s">
        <v>43</v>
      </c>
      <c r="D25" t="s">
        <v>65</v>
      </c>
      <c r="E25" t="s">
        <v>66</v>
      </c>
      <c r="F25" t="s">
        <v>20</v>
      </c>
      <c r="G25">
        <v>6</v>
      </c>
      <c r="H25">
        <v>1899</v>
      </c>
      <c r="I25">
        <v>11394</v>
      </c>
      <c r="J25" t="s">
        <v>99</v>
      </c>
      <c r="K25" t="s">
        <v>100</v>
      </c>
      <c r="L25" t="s">
        <v>32</v>
      </c>
      <c r="M25" s="2">
        <v>46212</v>
      </c>
      <c r="O25" t="s">
        <v>49</v>
      </c>
      <c r="P25" s="3">
        <v>0.6118055555555556</v>
      </c>
    </row>
    <row r="26" spans="1:16" x14ac:dyDescent="0.3">
      <c r="A26" s="2">
        <v>46185</v>
      </c>
      <c r="B26" t="s">
        <v>16</v>
      </c>
      <c r="C26" t="s">
        <v>50</v>
      </c>
      <c r="D26" t="s">
        <v>18</v>
      </c>
      <c r="E26" t="s">
        <v>19</v>
      </c>
      <c r="F26" t="s">
        <v>20</v>
      </c>
      <c r="G26">
        <v>1</v>
      </c>
      <c r="H26">
        <v>1299</v>
      </c>
      <c r="I26">
        <v>1299</v>
      </c>
      <c r="J26" t="s">
        <v>101</v>
      </c>
      <c r="K26" t="s">
        <v>102</v>
      </c>
      <c r="L26" t="s">
        <v>23</v>
      </c>
      <c r="M26" s="2">
        <v>46215</v>
      </c>
      <c r="N26" t="s">
        <v>24</v>
      </c>
      <c r="O26" t="s">
        <v>56</v>
      </c>
      <c r="P26" s="3">
        <v>0.65833333333333333</v>
      </c>
    </row>
    <row r="27" spans="1:16" x14ac:dyDescent="0.3">
      <c r="A27" s="2">
        <v>46188</v>
      </c>
      <c r="B27" t="s">
        <v>26</v>
      </c>
      <c r="C27" t="s">
        <v>17</v>
      </c>
      <c r="D27" t="s">
        <v>28</v>
      </c>
      <c r="E27" t="s">
        <v>29</v>
      </c>
      <c r="F27" t="s">
        <v>20</v>
      </c>
      <c r="G27">
        <v>8</v>
      </c>
      <c r="H27">
        <v>599</v>
      </c>
      <c r="I27">
        <v>4792</v>
      </c>
      <c r="J27" t="s">
        <v>103</v>
      </c>
      <c r="K27" t="s">
        <v>104</v>
      </c>
      <c r="L27" t="s">
        <v>32</v>
      </c>
      <c r="M27" s="2">
        <v>46218</v>
      </c>
      <c r="O27" t="s">
        <v>25</v>
      </c>
      <c r="P27" s="3">
        <v>0.70486111111111116</v>
      </c>
    </row>
    <row r="28" spans="1:16" x14ac:dyDescent="0.3">
      <c r="A28" s="2">
        <v>46191</v>
      </c>
      <c r="B28" t="s">
        <v>34</v>
      </c>
      <c r="C28" t="s">
        <v>27</v>
      </c>
      <c r="D28" t="s">
        <v>36</v>
      </c>
      <c r="E28" t="s">
        <v>37</v>
      </c>
      <c r="F28" t="s">
        <v>38</v>
      </c>
      <c r="G28">
        <v>3</v>
      </c>
      <c r="H28">
        <v>11499</v>
      </c>
      <c r="I28">
        <v>34497</v>
      </c>
      <c r="J28" t="s">
        <v>105</v>
      </c>
      <c r="K28" t="s">
        <v>106</v>
      </c>
      <c r="L28" t="s">
        <v>32</v>
      </c>
      <c r="M28" s="2">
        <v>46221</v>
      </c>
      <c r="O28" t="s">
        <v>33</v>
      </c>
      <c r="P28" s="3">
        <v>0.70972222222222225</v>
      </c>
    </row>
    <row r="29" spans="1:16" x14ac:dyDescent="0.3">
      <c r="A29" s="2">
        <v>46194</v>
      </c>
      <c r="B29" t="s">
        <v>42</v>
      </c>
      <c r="C29" t="s">
        <v>35</v>
      </c>
      <c r="D29" t="s">
        <v>44</v>
      </c>
      <c r="E29" t="s">
        <v>45</v>
      </c>
      <c r="F29" t="s">
        <v>46</v>
      </c>
      <c r="G29">
        <v>10</v>
      </c>
      <c r="H29">
        <v>2799</v>
      </c>
      <c r="I29">
        <v>27990</v>
      </c>
      <c r="J29" t="s">
        <v>107</v>
      </c>
      <c r="K29" t="s">
        <v>108</v>
      </c>
      <c r="L29" t="s">
        <v>23</v>
      </c>
      <c r="M29" s="2">
        <v>46224</v>
      </c>
      <c r="O29" t="s">
        <v>41</v>
      </c>
      <c r="P29" s="3">
        <v>0.38124999999999998</v>
      </c>
    </row>
    <row r="30" spans="1:16" x14ac:dyDescent="0.3">
      <c r="A30" s="2">
        <v>46197</v>
      </c>
      <c r="B30" t="s">
        <v>16</v>
      </c>
      <c r="C30" t="s">
        <v>43</v>
      </c>
      <c r="D30" t="s">
        <v>51</v>
      </c>
      <c r="E30" t="s">
        <v>52</v>
      </c>
      <c r="F30" t="s">
        <v>53</v>
      </c>
      <c r="G30">
        <v>5</v>
      </c>
      <c r="H30">
        <v>3499</v>
      </c>
      <c r="I30">
        <v>17495</v>
      </c>
      <c r="J30" t="s">
        <v>109</v>
      </c>
      <c r="K30" t="s">
        <v>110</v>
      </c>
      <c r="L30" t="s">
        <v>32</v>
      </c>
      <c r="M30" s="2">
        <v>46227</v>
      </c>
      <c r="N30" t="s">
        <v>24</v>
      </c>
      <c r="O30" t="s">
        <v>49</v>
      </c>
      <c r="P30" s="3">
        <v>0.42777777777777781</v>
      </c>
    </row>
    <row r="31" spans="1:16" x14ac:dyDescent="0.3">
      <c r="A31" s="2">
        <v>46200</v>
      </c>
      <c r="B31" t="s">
        <v>26</v>
      </c>
      <c r="C31" t="s">
        <v>50</v>
      </c>
      <c r="D31" t="s">
        <v>57</v>
      </c>
      <c r="E31" t="s">
        <v>58</v>
      </c>
      <c r="F31" t="s">
        <v>20</v>
      </c>
      <c r="G31">
        <v>12</v>
      </c>
      <c r="H31">
        <v>2199</v>
      </c>
      <c r="I31">
        <v>26388</v>
      </c>
      <c r="J31" t="s">
        <v>111</v>
      </c>
      <c r="K31" t="s">
        <v>112</v>
      </c>
      <c r="L31" t="s">
        <v>32</v>
      </c>
      <c r="M31" s="2">
        <v>46230</v>
      </c>
      <c r="O31" t="s">
        <v>56</v>
      </c>
      <c r="P31" s="3">
        <v>0.47430555555555548</v>
      </c>
    </row>
    <row r="32" spans="1:16" x14ac:dyDescent="0.3">
      <c r="A32" s="2">
        <v>46203</v>
      </c>
      <c r="B32" t="s">
        <v>34</v>
      </c>
      <c r="C32" t="s">
        <v>17</v>
      </c>
      <c r="D32" t="s">
        <v>61</v>
      </c>
      <c r="E32" t="s">
        <v>62</v>
      </c>
      <c r="F32" t="s">
        <v>53</v>
      </c>
      <c r="G32">
        <v>7</v>
      </c>
      <c r="H32">
        <v>2499</v>
      </c>
      <c r="I32">
        <v>17493</v>
      </c>
      <c r="J32" t="s">
        <v>113</v>
      </c>
      <c r="K32" t="s">
        <v>114</v>
      </c>
      <c r="L32" t="s">
        <v>23</v>
      </c>
      <c r="M32" s="2">
        <v>46233</v>
      </c>
      <c r="O32" t="s">
        <v>25</v>
      </c>
      <c r="P32" s="3">
        <v>0.52083333333333337</v>
      </c>
    </row>
    <row r="33" spans="1:16" x14ac:dyDescent="0.3">
      <c r="A33" s="2">
        <v>46206</v>
      </c>
      <c r="B33" t="s">
        <v>42</v>
      </c>
      <c r="C33" t="s">
        <v>27</v>
      </c>
      <c r="D33" t="s">
        <v>65</v>
      </c>
      <c r="E33" t="s">
        <v>66</v>
      </c>
      <c r="F33" t="s">
        <v>20</v>
      </c>
      <c r="G33">
        <v>2</v>
      </c>
      <c r="H33">
        <v>1899</v>
      </c>
      <c r="I33">
        <v>3798</v>
      </c>
      <c r="J33" t="s">
        <v>115</v>
      </c>
      <c r="K33" t="s">
        <v>116</v>
      </c>
      <c r="L33" t="s">
        <v>32</v>
      </c>
      <c r="M33" s="2">
        <v>46236</v>
      </c>
      <c r="O33" t="s">
        <v>33</v>
      </c>
      <c r="P33" s="3">
        <v>0.56736111111111109</v>
      </c>
    </row>
    <row r="34" spans="1:16" x14ac:dyDescent="0.3">
      <c r="A34" s="2">
        <v>46209</v>
      </c>
      <c r="B34" t="s">
        <v>16</v>
      </c>
      <c r="C34" t="s">
        <v>35</v>
      </c>
      <c r="D34" t="s">
        <v>18</v>
      </c>
      <c r="E34" t="s">
        <v>19</v>
      </c>
      <c r="F34" t="s">
        <v>20</v>
      </c>
      <c r="G34">
        <v>9</v>
      </c>
      <c r="H34">
        <v>1299</v>
      </c>
      <c r="I34">
        <v>11691</v>
      </c>
      <c r="J34" t="s">
        <v>117</v>
      </c>
      <c r="K34" t="s">
        <v>118</v>
      </c>
      <c r="L34" t="s">
        <v>32</v>
      </c>
      <c r="M34" s="2">
        <v>46239</v>
      </c>
      <c r="N34" t="s">
        <v>24</v>
      </c>
      <c r="O34" t="s">
        <v>41</v>
      </c>
      <c r="P34" s="3">
        <v>0.61388888888888893</v>
      </c>
    </row>
    <row r="35" spans="1:16" x14ac:dyDescent="0.3">
      <c r="A35" s="2">
        <v>46212</v>
      </c>
      <c r="B35" t="s">
        <v>26</v>
      </c>
      <c r="C35" t="s">
        <v>43</v>
      </c>
      <c r="D35" t="s">
        <v>28</v>
      </c>
      <c r="E35" t="s">
        <v>29</v>
      </c>
      <c r="F35" t="s">
        <v>20</v>
      </c>
      <c r="G35">
        <v>4</v>
      </c>
      <c r="H35">
        <v>599</v>
      </c>
      <c r="I35">
        <v>2396</v>
      </c>
      <c r="J35" t="s">
        <v>119</v>
      </c>
      <c r="K35" t="s">
        <v>120</v>
      </c>
      <c r="L35" t="s">
        <v>23</v>
      </c>
      <c r="M35" s="2">
        <v>46242</v>
      </c>
      <c r="O35" t="s">
        <v>49</v>
      </c>
      <c r="P35" s="3">
        <v>0.66041666666666665</v>
      </c>
    </row>
    <row r="36" spans="1:16" x14ac:dyDescent="0.3">
      <c r="A36" s="2">
        <v>46215</v>
      </c>
      <c r="B36" t="s">
        <v>34</v>
      </c>
      <c r="C36" t="s">
        <v>50</v>
      </c>
      <c r="D36" t="s">
        <v>36</v>
      </c>
      <c r="E36" t="s">
        <v>37</v>
      </c>
      <c r="F36" t="s">
        <v>38</v>
      </c>
      <c r="G36">
        <v>11</v>
      </c>
      <c r="H36">
        <v>11499</v>
      </c>
      <c r="I36">
        <v>126489</v>
      </c>
      <c r="J36" t="s">
        <v>121</v>
      </c>
      <c r="K36" t="s">
        <v>122</v>
      </c>
      <c r="L36" t="s">
        <v>32</v>
      </c>
      <c r="M36" s="2">
        <v>46245</v>
      </c>
      <c r="O36" t="s">
        <v>56</v>
      </c>
      <c r="P36" s="3">
        <v>0.70694444444444449</v>
      </c>
    </row>
    <row r="37" spans="1:16" x14ac:dyDescent="0.3">
      <c r="A37" s="2">
        <v>46218</v>
      </c>
      <c r="B37" t="s">
        <v>42</v>
      </c>
      <c r="C37" t="s">
        <v>17</v>
      </c>
      <c r="D37" t="s">
        <v>44</v>
      </c>
      <c r="E37" t="s">
        <v>45</v>
      </c>
      <c r="F37" t="s">
        <v>46</v>
      </c>
      <c r="G37">
        <v>6</v>
      </c>
      <c r="H37">
        <v>2799</v>
      </c>
      <c r="I37">
        <v>16794</v>
      </c>
      <c r="J37" t="s">
        <v>123</v>
      </c>
      <c r="K37" t="s">
        <v>124</v>
      </c>
      <c r="L37" t="s">
        <v>32</v>
      </c>
      <c r="M37" s="2">
        <v>46248</v>
      </c>
      <c r="O37" t="s">
        <v>25</v>
      </c>
      <c r="P37" s="3">
        <v>0.71180555555555558</v>
      </c>
    </row>
    <row r="38" spans="1:16" x14ac:dyDescent="0.3">
      <c r="A38" s="2">
        <v>46221</v>
      </c>
      <c r="B38" t="s">
        <v>16</v>
      </c>
      <c r="C38" t="s">
        <v>27</v>
      </c>
      <c r="D38" t="s">
        <v>51</v>
      </c>
      <c r="E38" t="s">
        <v>52</v>
      </c>
      <c r="F38" t="s">
        <v>53</v>
      </c>
      <c r="G38">
        <v>1</v>
      </c>
      <c r="H38">
        <v>3499</v>
      </c>
      <c r="I38">
        <v>3499</v>
      </c>
      <c r="J38" t="s">
        <v>125</v>
      </c>
      <c r="K38" t="s">
        <v>126</v>
      </c>
      <c r="L38" t="s">
        <v>23</v>
      </c>
      <c r="M38" s="2">
        <v>46251</v>
      </c>
      <c r="N38" t="s">
        <v>24</v>
      </c>
      <c r="O38" t="s">
        <v>33</v>
      </c>
      <c r="P38" s="3">
        <v>0.38333333333333341</v>
      </c>
    </row>
    <row r="39" spans="1:16" x14ac:dyDescent="0.3">
      <c r="A39" s="2">
        <v>46224</v>
      </c>
      <c r="B39" t="s">
        <v>26</v>
      </c>
      <c r="C39" t="s">
        <v>35</v>
      </c>
      <c r="D39" t="s">
        <v>57</v>
      </c>
      <c r="E39" t="s">
        <v>58</v>
      </c>
      <c r="F39" t="s">
        <v>20</v>
      </c>
      <c r="G39">
        <v>8</v>
      </c>
      <c r="H39">
        <v>2199</v>
      </c>
      <c r="I39">
        <v>17592</v>
      </c>
      <c r="J39" t="s">
        <v>127</v>
      </c>
      <c r="K39" t="s">
        <v>128</v>
      </c>
      <c r="L39" t="s">
        <v>32</v>
      </c>
      <c r="M39" s="2">
        <v>46254</v>
      </c>
      <c r="O39" t="s">
        <v>41</v>
      </c>
      <c r="P39" s="3">
        <v>0.42986111111111108</v>
      </c>
    </row>
    <row r="40" spans="1:16" x14ac:dyDescent="0.3">
      <c r="A40" s="2">
        <v>46227</v>
      </c>
      <c r="B40" t="s">
        <v>34</v>
      </c>
      <c r="C40" t="s">
        <v>43</v>
      </c>
      <c r="D40" t="s">
        <v>61</v>
      </c>
      <c r="E40" t="s">
        <v>62</v>
      </c>
      <c r="F40" t="s">
        <v>53</v>
      </c>
      <c r="G40">
        <v>3</v>
      </c>
      <c r="H40">
        <v>2499</v>
      </c>
      <c r="I40">
        <v>7497</v>
      </c>
      <c r="J40" t="s">
        <v>129</v>
      </c>
      <c r="K40" t="s">
        <v>130</v>
      </c>
      <c r="L40" t="s">
        <v>32</v>
      </c>
      <c r="M40" s="2">
        <v>46257</v>
      </c>
      <c r="O40" t="s">
        <v>49</v>
      </c>
      <c r="P40" s="3">
        <v>0.47638888888888892</v>
      </c>
    </row>
    <row r="41" spans="1:16" x14ac:dyDescent="0.3">
      <c r="A41" s="2">
        <v>46230</v>
      </c>
      <c r="B41" t="s">
        <v>42</v>
      </c>
      <c r="C41" t="s">
        <v>50</v>
      </c>
      <c r="D41" t="s">
        <v>65</v>
      </c>
      <c r="E41" t="s">
        <v>66</v>
      </c>
      <c r="F41" t="s">
        <v>20</v>
      </c>
      <c r="G41">
        <v>10</v>
      </c>
      <c r="H41">
        <v>1899</v>
      </c>
      <c r="I41">
        <v>18990</v>
      </c>
      <c r="J41" t="s">
        <v>131</v>
      </c>
      <c r="K41" t="s">
        <v>132</v>
      </c>
      <c r="L41" t="s">
        <v>23</v>
      </c>
      <c r="M41" s="2">
        <v>46260</v>
      </c>
      <c r="O41" t="s">
        <v>56</v>
      </c>
      <c r="P41" s="3">
        <v>0.5229166666666667</v>
      </c>
    </row>
    <row r="42" spans="1:16" x14ac:dyDescent="0.3">
      <c r="A42" s="2">
        <v>46233</v>
      </c>
      <c r="B42" t="s">
        <v>16</v>
      </c>
      <c r="C42" t="s">
        <v>17</v>
      </c>
      <c r="D42" t="s">
        <v>18</v>
      </c>
      <c r="E42" t="s">
        <v>19</v>
      </c>
      <c r="F42" t="s">
        <v>20</v>
      </c>
      <c r="G42">
        <v>5</v>
      </c>
      <c r="H42">
        <v>1299</v>
      </c>
      <c r="I42">
        <v>6495</v>
      </c>
      <c r="J42" t="s">
        <v>21</v>
      </c>
      <c r="K42" t="s">
        <v>133</v>
      </c>
      <c r="L42" t="s">
        <v>32</v>
      </c>
      <c r="M42" s="2">
        <v>46263</v>
      </c>
      <c r="N42" t="s">
        <v>24</v>
      </c>
      <c r="O42" t="s">
        <v>25</v>
      </c>
      <c r="P42" s="3">
        <v>0.56944444444444442</v>
      </c>
    </row>
    <row r="43" spans="1:16" x14ac:dyDescent="0.3">
      <c r="A43" s="2">
        <v>46236</v>
      </c>
      <c r="B43" t="s">
        <v>26</v>
      </c>
      <c r="C43" t="s">
        <v>27</v>
      </c>
      <c r="D43" t="s">
        <v>28</v>
      </c>
      <c r="E43" t="s">
        <v>29</v>
      </c>
      <c r="F43" t="s">
        <v>20</v>
      </c>
      <c r="G43">
        <v>12</v>
      </c>
      <c r="H43">
        <v>599</v>
      </c>
      <c r="I43">
        <v>7188</v>
      </c>
      <c r="J43" t="s">
        <v>30</v>
      </c>
      <c r="K43" t="s">
        <v>134</v>
      </c>
      <c r="L43" t="s">
        <v>32</v>
      </c>
      <c r="M43" s="2">
        <v>46266</v>
      </c>
      <c r="O43" t="s">
        <v>33</v>
      </c>
      <c r="P43" s="3">
        <v>0.61597222222222225</v>
      </c>
    </row>
    <row r="44" spans="1:16" x14ac:dyDescent="0.3">
      <c r="A44" s="2">
        <v>46239</v>
      </c>
      <c r="B44" t="s">
        <v>34</v>
      </c>
      <c r="C44" t="s">
        <v>35</v>
      </c>
      <c r="D44" t="s">
        <v>36</v>
      </c>
      <c r="E44" t="s">
        <v>37</v>
      </c>
      <c r="F44" t="s">
        <v>38</v>
      </c>
      <c r="G44">
        <v>7</v>
      </c>
      <c r="H44">
        <v>11499</v>
      </c>
      <c r="I44">
        <v>80493</v>
      </c>
      <c r="J44" t="s">
        <v>39</v>
      </c>
      <c r="K44" t="s">
        <v>135</v>
      </c>
      <c r="L44" t="s">
        <v>23</v>
      </c>
      <c r="M44" s="2">
        <v>46269</v>
      </c>
      <c r="O44" t="s">
        <v>41</v>
      </c>
      <c r="P44" s="3">
        <v>0.66249999999999998</v>
      </c>
    </row>
    <row r="45" spans="1:16" x14ac:dyDescent="0.3">
      <c r="A45" s="2">
        <v>46242</v>
      </c>
      <c r="B45" t="s">
        <v>42</v>
      </c>
      <c r="C45" t="s">
        <v>43</v>
      </c>
      <c r="D45" t="s">
        <v>44</v>
      </c>
      <c r="E45" t="s">
        <v>45</v>
      </c>
      <c r="F45" t="s">
        <v>46</v>
      </c>
      <c r="G45">
        <v>2</v>
      </c>
      <c r="H45">
        <v>2799</v>
      </c>
      <c r="I45">
        <v>5598</v>
      </c>
      <c r="J45" t="s">
        <v>47</v>
      </c>
      <c r="K45" t="s">
        <v>136</v>
      </c>
      <c r="L45" t="s">
        <v>32</v>
      </c>
      <c r="M45" s="2">
        <v>46272</v>
      </c>
      <c r="O45" t="s">
        <v>49</v>
      </c>
      <c r="P45" s="3">
        <v>0.66736111111111107</v>
      </c>
    </row>
    <row r="46" spans="1:16" x14ac:dyDescent="0.3">
      <c r="A46" s="2">
        <v>46245</v>
      </c>
      <c r="B46" t="s">
        <v>16</v>
      </c>
      <c r="C46" t="s">
        <v>50</v>
      </c>
      <c r="D46" t="s">
        <v>51</v>
      </c>
      <c r="E46" t="s">
        <v>52</v>
      </c>
      <c r="F46" t="s">
        <v>53</v>
      </c>
      <c r="G46">
        <v>9</v>
      </c>
      <c r="H46">
        <v>3499</v>
      </c>
      <c r="I46">
        <v>31491</v>
      </c>
      <c r="J46" t="s">
        <v>54</v>
      </c>
      <c r="K46" t="s">
        <v>137</v>
      </c>
      <c r="L46" t="s">
        <v>32</v>
      </c>
      <c r="M46" s="2">
        <v>46275</v>
      </c>
      <c r="N46" t="s">
        <v>24</v>
      </c>
      <c r="O46" t="s">
        <v>56</v>
      </c>
      <c r="P46" s="3">
        <v>0.71388888888888891</v>
      </c>
    </row>
    <row r="47" spans="1:16" x14ac:dyDescent="0.3">
      <c r="A47" s="2">
        <v>46248</v>
      </c>
      <c r="B47" t="s">
        <v>26</v>
      </c>
      <c r="C47" t="s">
        <v>17</v>
      </c>
      <c r="D47" t="s">
        <v>57</v>
      </c>
      <c r="E47" t="s">
        <v>58</v>
      </c>
      <c r="F47" t="s">
        <v>20</v>
      </c>
      <c r="G47">
        <v>4</v>
      </c>
      <c r="H47">
        <v>2199</v>
      </c>
      <c r="I47">
        <v>8796</v>
      </c>
      <c r="J47" t="s">
        <v>59</v>
      </c>
      <c r="K47" t="s">
        <v>138</v>
      </c>
      <c r="L47" t="s">
        <v>23</v>
      </c>
      <c r="M47" s="2">
        <v>46278</v>
      </c>
      <c r="O47" t="s">
        <v>25</v>
      </c>
      <c r="P47" s="3">
        <v>0.38541666666666669</v>
      </c>
    </row>
    <row r="48" spans="1:16" x14ac:dyDescent="0.3">
      <c r="A48" s="2">
        <v>46251</v>
      </c>
      <c r="B48" t="s">
        <v>34</v>
      </c>
      <c r="C48" t="s">
        <v>27</v>
      </c>
      <c r="D48" t="s">
        <v>61</v>
      </c>
      <c r="E48" t="s">
        <v>62</v>
      </c>
      <c r="F48" t="s">
        <v>53</v>
      </c>
      <c r="G48">
        <v>11</v>
      </c>
      <c r="H48">
        <v>2499</v>
      </c>
      <c r="I48">
        <v>27489</v>
      </c>
      <c r="J48" t="s">
        <v>63</v>
      </c>
      <c r="K48" t="s">
        <v>139</v>
      </c>
      <c r="L48" t="s">
        <v>32</v>
      </c>
      <c r="M48" s="2">
        <v>46281</v>
      </c>
      <c r="O48" t="s">
        <v>33</v>
      </c>
      <c r="P48" s="3">
        <v>0.43194444444444452</v>
      </c>
    </row>
    <row r="49" spans="1:16" x14ac:dyDescent="0.3">
      <c r="A49" s="2">
        <v>46254</v>
      </c>
      <c r="B49" t="s">
        <v>42</v>
      </c>
      <c r="C49" t="s">
        <v>35</v>
      </c>
      <c r="D49" t="s">
        <v>65</v>
      </c>
      <c r="E49" t="s">
        <v>66</v>
      </c>
      <c r="F49" t="s">
        <v>20</v>
      </c>
      <c r="G49">
        <v>6</v>
      </c>
      <c r="H49">
        <v>1899</v>
      </c>
      <c r="I49">
        <v>11394</v>
      </c>
      <c r="J49" t="s">
        <v>67</v>
      </c>
      <c r="K49" t="s">
        <v>140</v>
      </c>
      <c r="L49" t="s">
        <v>32</v>
      </c>
      <c r="M49" s="2">
        <v>46284</v>
      </c>
      <c r="O49" t="s">
        <v>41</v>
      </c>
      <c r="P49" s="3">
        <v>0.47847222222222219</v>
      </c>
    </row>
    <row r="50" spans="1:16" x14ac:dyDescent="0.3">
      <c r="A50" s="2">
        <v>46257</v>
      </c>
      <c r="B50" t="s">
        <v>16</v>
      </c>
      <c r="C50" t="s">
        <v>43</v>
      </c>
      <c r="D50" t="s">
        <v>18</v>
      </c>
      <c r="E50" t="s">
        <v>19</v>
      </c>
      <c r="F50" t="s">
        <v>20</v>
      </c>
      <c r="G50">
        <v>1</v>
      </c>
      <c r="H50">
        <v>1299</v>
      </c>
      <c r="I50">
        <v>1299</v>
      </c>
      <c r="J50" t="s">
        <v>69</v>
      </c>
      <c r="K50" t="s">
        <v>141</v>
      </c>
      <c r="L50" t="s">
        <v>23</v>
      </c>
      <c r="M50" s="2">
        <v>46287</v>
      </c>
      <c r="N50" t="s">
        <v>24</v>
      </c>
      <c r="O50" t="s">
        <v>49</v>
      </c>
      <c r="P50" s="3">
        <v>0.52500000000000002</v>
      </c>
    </row>
    <row r="51" spans="1:16" x14ac:dyDescent="0.3">
      <c r="A51" s="2">
        <v>46260</v>
      </c>
      <c r="B51" t="s">
        <v>26</v>
      </c>
      <c r="C51" t="s">
        <v>50</v>
      </c>
      <c r="D51" t="s">
        <v>28</v>
      </c>
      <c r="E51" t="s">
        <v>29</v>
      </c>
      <c r="F51" t="s">
        <v>20</v>
      </c>
      <c r="G51">
        <v>8</v>
      </c>
      <c r="H51">
        <v>599</v>
      </c>
      <c r="I51">
        <v>4792</v>
      </c>
      <c r="J51" t="s">
        <v>71</v>
      </c>
      <c r="K51" t="s">
        <v>142</v>
      </c>
      <c r="L51" t="s">
        <v>32</v>
      </c>
      <c r="M51" s="2">
        <v>46290</v>
      </c>
      <c r="O51" t="s">
        <v>56</v>
      </c>
      <c r="P51" s="3">
        <v>0.57152777777777775</v>
      </c>
    </row>
    <row r="52" spans="1:16" x14ac:dyDescent="0.3">
      <c r="A52" s="2">
        <v>46263</v>
      </c>
      <c r="B52" t="s">
        <v>34</v>
      </c>
      <c r="C52" t="s">
        <v>17</v>
      </c>
      <c r="D52" t="s">
        <v>36</v>
      </c>
      <c r="E52" t="s">
        <v>37</v>
      </c>
      <c r="F52" t="s">
        <v>38</v>
      </c>
      <c r="G52">
        <v>3</v>
      </c>
      <c r="H52">
        <v>11499</v>
      </c>
      <c r="I52">
        <v>34497</v>
      </c>
      <c r="J52" t="s">
        <v>73</v>
      </c>
      <c r="K52" t="s">
        <v>143</v>
      </c>
      <c r="L52" t="s">
        <v>32</v>
      </c>
      <c r="M52" s="2">
        <v>46293</v>
      </c>
      <c r="O52" t="s">
        <v>25</v>
      </c>
      <c r="P52" s="3">
        <v>0.61805555555555558</v>
      </c>
    </row>
    <row r="53" spans="1:16" x14ac:dyDescent="0.3">
      <c r="A53" s="2">
        <v>46266</v>
      </c>
      <c r="B53" t="s">
        <v>42</v>
      </c>
      <c r="C53" t="s">
        <v>27</v>
      </c>
      <c r="D53" t="s">
        <v>44</v>
      </c>
      <c r="E53" t="s">
        <v>45</v>
      </c>
      <c r="F53" t="s">
        <v>46</v>
      </c>
      <c r="G53">
        <v>10</v>
      </c>
      <c r="H53">
        <v>2799</v>
      </c>
      <c r="I53">
        <v>27990</v>
      </c>
      <c r="J53" t="s">
        <v>75</v>
      </c>
      <c r="K53" t="s">
        <v>144</v>
      </c>
      <c r="L53" t="s">
        <v>23</v>
      </c>
      <c r="M53" s="2">
        <v>46296</v>
      </c>
      <c r="O53" t="s">
        <v>33</v>
      </c>
      <c r="P53" s="3">
        <v>0.6645833333333333</v>
      </c>
    </row>
    <row r="54" spans="1:16" x14ac:dyDescent="0.3">
      <c r="A54" s="2">
        <v>46269</v>
      </c>
      <c r="B54" t="s">
        <v>16</v>
      </c>
      <c r="C54" t="s">
        <v>35</v>
      </c>
      <c r="D54" t="s">
        <v>51</v>
      </c>
      <c r="E54" t="s">
        <v>52</v>
      </c>
      <c r="F54" t="s">
        <v>53</v>
      </c>
      <c r="G54">
        <v>5</v>
      </c>
      <c r="H54">
        <v>3499</v>
      </c>
      <c r="I54">
        <v>17495</v>
      </c>
      <c r="J54" t="s">
        <v>77</v>
      </c>
      <c r="K54" t="s">
        <v>145</v>
      </c>
      <c r="L54" t="s">
        <v>32</v>
      </c>
      <c r="M54" s="2">
        <v>46299</v>
      </c>
      <c r="N54" t="s">
        <v>24</v>
      </c>
      <c r="O54" t="s">
        <v>41</v>
      </c>
      <c r="P54" s="3">
        <v>0.6694444444444444</v>
      </c>
    </row>
    <row r="55" spans="1:16" x14ac:dyDescent="0.3">
      <c r="A55" s="2">
        <v>46272</v>
      </c>
      <c r="B55" t="s">
        <v>26</v>
      </c>
      <c r="C55" t="s">
        <v>43</v>
      </c>
      <c r="D55" t="s">
        <v>57</v>
      </c>
      <c r="E55" t="s">
        <v>58</v>
      </c>
      <c r="F55" t="s">
        <v>20</v>
      </c>
      <c r="G55">
        <v>12</v>
      </c>
      <c r="H55">
        <v>2199</v>
      </c>
      <c r="I55">
        <v>26388</v>
      </c>
      <c r="J55" t="s">
        <v>79</v>
      </c>
      <c r="K55" t="s">
        <v>146</v>
      </c>
      <c r="L55" t="s">
        <v>32</v>
      </c>
      <c r="M55" s="2">
        <v>46302</v>
      </c>
      <c r="O55" t="s">
        <v>49</v>
      </c>
      <c r="P55" s="3">
        <v>0.71597222222222223</v>
      </c>
    </row>
    <row r="56" spans="1:16" x14ac:dyDescent="0.3">
      <c r="A56" s="2">
        <v>46275</v>
      </c>
      <c r="B56" t="s">
        <v>34</v>
      </c>
      <c r="C56" t="s">
        <v>50</v>
      </c>
      <c r="D56" t="s">
        <v>61</v>
      </c>
      <c r="E56" t="s">
        <v>62</v>
      </c>
      <c r="F56" t="s">
        <v>53</v>
      </c>
      <c r="G56">
        <v>7</v>
      </c>
      <c r="H56">
        <v>2499</v>
      </c>
      <c r="I56">
        <v>17493</v>
      </c>
      <c r="J56" t="s">
        <v>81</v>
      </c>
      <c r="K56" t="s">
        <v>147</v>
      </c>
      <c r="L56" t="s">
        <v>23</v>
      </c>
      <c r="M56" s="2">
        <v>46305</v>
      </c>
      <c r="O56" t="s">
        <v>56</v>
      </c>
      <c r="P56" s="3">
        <v>0.38750000000000001</v>
      </c>
    </row>
    <row r="57" spans="1:16" x14ac:dyDescent="0.3">
      <c r="A57" s="2">
        <v>46278</v>
      </c>
      <c r="B57" t="s">
        <v>42</v>
      </c>
      <c r="C57" t="s">
        <v>17</v>
      </c>
      <c r="D57" t="s">
        <v>65</v>
      </c>
      <c r="E57" t="s">
        <v>66</v>
      </c>
      <c r="F57" t="s">
        <v>20</v>
      </c>
      <c r="G57">
        <v>2</v>
      </c>
      <c r="H57">
        <v>1899</v>
      </c>
      <c r="I57">
        <v>3798</v>
      </c>
      <c r="J57" t="s">
        <v>83</v>
      </c>
      <c r="K57" t="s">
        <v>148</v>
      </c>
      <c r="L57" t="s">
        <v>32</v>
      </c>
      <c r="M57" s="2">
        <v>46308</v>
      </c>
      <c r="O57" t="s">
        <v>25</v>
      </c>
      <c r="P57" s="3">
        <v>0.43402777777777779</v>
      </c>
    </row>
    <row r="58" spans="1:16" x14ac:dyDescent="0.3">
      <c r="A58" s="2">
        <v>46281</v>
      </c>
      <c r="B58" t="s">
        <v>16</v>
      </c>
      <c r="C58" t="s">
        <v>27</v>
      </c>
      <c r="D58" t="s">
        <v>18</v>
      </c>
      <c r="E58" t="s">
        <v>19</v>
      </c>
      <c r="F58" t="s">
        <v>20</v>
      </c>
      <c r="G58">
        <v>9</v>
      </c>
      <c r="H58">
        <v>1299</v>
      </c>
      <c r="I58">
        <v>11691</v>
      </c>
      <c r="J58" t="s">
        <v>85</v>
      </c>
      <c r="K58" t="s">
        <v>149</v>
      </c>
      <c r="L58" t="s">
        <v>32</v>
      </c>
      <c r="M58" s="2">
        <v>46311</v>
      </c>
      <c r="N58" t="s">
        <v>24</v>
      </c>
      <c r="O58" t="s">
        <v>33</v>
      </c>
      <c r="P58" s="3">
        <v>0.48055555555555562</v>
      </c>
    </row>
    <row r="59" spans="1:16" x14ac:dyDescent="0.3">
      <c r="A59" s="2">
        <v>46284</v>
      </c>
      <c r="B59" t="s">
        <v>26</v>
      </c>
      <c r="C59" t="s">
        <v>35</v>
      </c>
      <c r="D59" t="s">
        <v>28</v>
      </c>
      <c r="E59" t="s">
        <v>29</v>
      </c>
      <c r="F59" t="s">
        <v>20</v>
      </c>
      <c r="G59">
        <v>4</v>
      </c>
      <c r="H59">
        <v>599</v>
      </c>
      <c r="I59">
        <v>2396</v>
      </c>
      <c r="J59" t="s">
        <v>87</v>
      </c>
      <c r="K59" t="s">
        <v>150</v>
      </c>
      <c r="L59" t="s">
        <v>23</v>
      </c>
      <c r="M59" s="2">
        <v>46314</v>
      </c>
      <c r="O59" t="s">
        <v>41</v>
      </c>
      <c r="P59" s="3">
        <v>0.52708333333333335</v>
      </c>
    </row>
    <row r="60" spans="1:16" x14ac:dyDescent="0.3">
      <c r="A60" s="2">
        <v>46287</v>
      </c>
      <c r="B60" t="s">
        <v>34</v>
      </c>
      <c r="C60" t="s">
        <v>43</v>
      </c>
      <c r="D60" t="s">
        <v>36</v>
      </c>
      <c r="E60" t="s">
        <v>37</v>
      </c>
      <c r="F60" t="s">
        <v>38</v>
      </c>
      <c r="G60">
        <v>11</v>
      </c>
      <c r="H60">
        <v>11499</v>
      </c>
      <c r="I60">
        <v>126489</v>
      </c>
      <c r="J60" t="s">
        <v>89</v>
      </c>
      <c r="K60" t="s">
        <v>151</v>
      </c>
      <c r="L60" t="s">
        <v>32</v>
      </c>
      <c r="M60" s="2">
        <v>46317</v>
      </c>
      <c r="O60" t="s">
        <v>49</v>
      </c>
      <c r="P60" s="3">
        <v>0.57361111111111107</v>
      </c>
    </row>
    <row r="61" spans="1:16" x14ac:dyDescent="0.3">
      <c r="A61" s="2">
        <v>46290</v>
      </c>
      <c r="B61" t="s">
        <v>42</v>
      </c>
      <c r="C61" t="s">
        <v>50</v>
      </c>
      <c r="D61" t="s">
        <v>44</v>
      </c>
      <c r="E61" t="s">
        <v>45</v>
      </c>
      <c r="F61" t="s">
        <v>46</v>
      </c>
      <c r="G61">
        <v>6</v>
      </c>
      <c r="H61">
        <v>2799</v>
      </c>
      <c r="I61">
        <v>16794</v>
      </c>
      <c r="J61" t="s">
        <v>91</v>
      </c>
      <c r="K61" t="s">
        <v>152</v>
      </c>
      <c r="L61" t="s">
        <v>32</v>
      </c>
      <c r="M61" s="2">
        <v>46320</v>
      </c>
      <c r="O61" t="s">
        <v>56</v>
      </c>
      <c r="P61" s="3">
        <v>0.62013888888888891</v>
      </c>
    </row>
    <row r="62" spans="1:16" x14ac:dyDescent="0.3">
      <c r="A62" s="2">
        <v>46113</v>
      </c>
      <c r="B62" t="s">
        <v>16</v>
      </c>
      <c r="C62" t="s">
        <v>17</v>
      </c>
      <c r="D62" t="s">
        <v>51</v>
      </c>
      <c r="E62" t="s">
        <v>52</v>
      </c>
      <c r="F62" t="s">
        <v>53</v>
      </c>
      <c r="G62">
        <v>1</v>
      </c>
      <c r="H62">
        <v>3499</v>
      </c>
      <c r="I62">
        <v>3499</v>
      </c>
      <c r="J62" t="s">
        <v>93</v>
      </c>
      <c r="K62" t="s">
        <v>153</v>
      </c>
      <c r="L62" t="s">
        <v>23</v>
      </c>
      <c r="M62" s="2">
        <v>46143</v>
      </c>
      <c r="N62" t="s">
        <v>24</v>
      </c>
      <c r="O62" t="s">
        <v>25</v>
      </c>
      <c r="P62" s="3">
        <v>0.625</v>
      </c>
    </row>
    <row r="63" spans="1:16" x14ac:dyDescent="0.3">
      <c r="A63" s="2">
        <v>46116</v>
      </c>
      <c r="B63" t="s">
        <v>26</v>
      </c>
      <c r="C63" t="s">
        <v>27</v>
      </c>
      <c r="D63" t="s">
        <v>57</v>
      </c>
      <c r="E63" t="s">
        <v>58</v>
      </c>
      <c r="F63" t="s">
        <v>20</v>
      </c>
      <c r="G63">
        <v>8</v>
      </c>
      <c r="H63">
        <v>2199</v>
      </c>
      <c r="I63">
        <v>17592</v>
      </c>
      <c r="J63" t="s">
        <v>95</v>
      </c>
      <c r="K63" t="s">
        <v>154</v>
      </c>
      <c r="L63" t="s">
        <v>32</v>
      </c>
      <c r="M63" s="2">
        <v>46146</v>
      </c>
      <c r="O63" t="s">
        <v>33</v>
      </c>
      <c r="P63" s="3">
        <v>0.67152777777777772</v>
      </c>
    </row>
    <row r="64" spans="1:16" x14ac:dyDescent="0.3">
      <c r="A64" s="2">
        <v>46119</v>
      </c>
      <c r="B64" t="s">
        <v>34</v>
      </c>
      <c r="C64" t="s">
        <v>35</v>
      </c>
      <c r="D64" t="s">
        <v>61</v>
      </c>
      <c r="E64" t="s">
        <v>62</v>
      </c>
      <c r="F64" t="s">
        <v>53</v>
      </c>
      <c r="G64">
        <v>3</v>
      </c>
      <c r="H64">
        <v>2499</v>
      </c>
      <c r="I64">
        <v>7497</v>
      </c>
      <c r="J64" t="s">
        <v>97</v>
      </c>
      <c r="K64" t="s">
        <v>155</v>
      </c>
      <c r="L64" t="s">
        <v>32</v>
      </c>
      <c r="M64" s="2">
        <v>46149</v>
      </c>
      <c r="O64" t="s">
        <v>41</v>
      </c>
      <c r="P64" s="3">
        <v>0.71805555555555556</v>
      </c>
    </row>
    <row r="65" spans="1:16" x14ac:dyDescent="0.3">
      <c r="A65" s="2">
        <v>46122</v>
      </c>
      <c r="B65" t="s">
        <v>42</v>
      </c>
      <c r="C65" t="s">
        <v>43</v>
      </c>
      <c r="D65" t="s">
        <v>65</v>
      </c>
      <c r="E65" t="s">
        <v>66</v>
      </c>
      <c r="F65" t="s">
        <v>20</v>
      </c>
      <c r="G65">
        <v>10</v>
      </c>
      <c r="H65">
        <v>1899</v>
      </c>
      <c r="I65">
        <v>18990</v>
      </c>
      <c r="J65" t="s">
        <v>99</v>
      </c>
      <c r="K65" t="s">
        <v>156</v>
      </c>
      <c r="L65" t="s">
        <v>23</v>
      </c>
      <c r="M65" s="2">
        <v>46152</v>
      </c>
      <c r="O65" t="s">
        <v>49</v>
      </c>
      <c r="P65" s="3">
        <v>0.38958333333333328</v>
      </c>
    </row>
    <row r="66" spans="1:16" x14ac:dyDescent="0.3">
      <c r="A66" s="2">
        <v>46125</v>
      </c>
      <c r="B66" t="s">
        <v>16</v>
      </c>
      <c r="C66" t="s">
        <v>50</v>
      </c>
      <c r="D66" t="s">
        <v>18</v>
      </c>
      <c r="E66" t="s">
        <v>19</v>
      </c>
      <c r="F66" t="s">
        <v>20</v>
      </c>
      <c r="G66">
        <v>5</v>
      </c>
      <c r="H66">
        <v>1299</v>
      </c>
      <c r="I66">
        <v>6495</v>
      </c>
      <c r="J66" t="s">
        <v>101</v>
      </c>
      <c r="K66" t="s">
        <v>157</v>
      </c>
      <c r="L66" t="s">
        <v>32</v>
      </c>
      <c r="M66" s="2">
        <v>46155</v>
      </c>
      <c r="N66" t="s">
        <v>24</v>
      </c>
      <c r="O66" t="s">
        <v>56</v>
      </c>
      <c r="P66" s="3">
        <v>0.43611111111111112</v>
      </c>
    </row>
    <row r="67" spans="1:16" x14ac:dyDescent="0.3">
      <c r="A67" s="2">
        <v>46128</v>
      </c>
      <c r="B67" t="s">
        <v>26</v>
      </c>
      <c r="C67" t="s">
        <v>17</v>
      </c>
      <c r="D67" t="s">
        <v>28</v>
      </c>
      <c r="E67" t="s">
        <v>29</v>
      </c>
      <c r="F67" t="s">
        <v>20</v>
      </c>
      <c r="G67">
        <v>12</v>
      </c>
      <c r="H67">
        <v>599</v>
      </c>
      <c r="I67">
        <v>7188</v>
      </c>
      <c r="J67" t="s">
        <v>103</v>
      </c>
      <c r="K67" t="s">
        <v>158</v>
      </c>
      <c r="L67" t="s">
        <v>32</v>
      </c>
      <c r="M67" s="2">
        <v>46158</v>
      </c>
      <c r="O67" t="s">
        <v>25</v>
      </c>
      <c r="P67" s="3">
        <v>0.4826388888888889</v>
      </c>
    </row>
    <row r="68" spans="1:16" x14ac:dyDescent="0.3">
      <c r="A68" s="2">
        <v>46131</v>
      </c>
      <c r="B68" t="s">
        <v>34</v>
      </c>
      <c r="C68" t="s">
        <v>27</v>
      </c>
      <c r="D68" t="s">
        <v>36</v>
      </c>
      <c r="E68" t="s">
        <v>37</v>
      </c>
      <c r="F68" t="s">
        <v>38</v>
      </c>
      <c r="G68">
        <v>7</v>
      </c>
      <c r="H68">
        <v>11499</v>
      </c>
      <c r="I68">
        <v>80493</v>
      </c>
      <c r="J68" t="s">
        <v>105</v>
      </c>
      <c r="K68" t="s">
        <v>159</v>
      </c>
      <c r="L68" t="s">
        <v>23</v>
      </c>
      <c r="M68" s="2">
        <v>46161</v>
      </c>
      <c r="O68" t="s">
        <v>33</v>
      </c>
      <c r="P68" s="3">
        <v>0.52916666666666667</v>
      </c>
    </row>
    <row r="69" spans="1:16" x14ac:dyDescent="0.3">
      <c r="A69" s="2">
        <v>46134</v>
      </c>
      <c r="B69" t="s">
        <v>42</v>
      </c>
      <c r="C69" t="s">
        <v>35</v>
      </c>
      <c r="D69" t="s">
        <v>44</v>
      </c>
      <c r="E69" t="s">
        <v>45</v>
      </c>
      <c r="F69" t="s">
        <v>46</v>
      </c>
      <c r="G69">
        <v>2</v>
      </c>
      <c r="H69">
        <v>2799</v>
      </c>
      <c r="I69">
        <v>5598</v>
      </c>
      <c r="J69" t="s">
        <v>107</v>
      </c>
      <c r="K69" t="s">
        <v>160</v>
      </c>
      <c r="L69" t="s">
        <v>32</v>
      </c>
      <c r="M69" s="2">
        <v>46164</v>
      </c>
      <c r="O69" t="s">
        <v>41</v>
      </c>
      <c r="P69" s="3">
        <v>0.5756944444444444</v>
      </c>
    </row>
    <row r="70" spans="1:16" x14ac:dyDescent="0.3">
      <c r="A70" s="2">
        <v>46137</v>
      </c>
      <c r="B70" t="s">
        <v>16</v>
      </c>
      <c r="C70" t="s">
        <v>43</v>
      </c>
      <c r="D70" t="s">
        <v>51</v>
      </c>
      <c r="E70" t="s">
        <v>52</v>
      </c>
      <c r="F70" t="s">
        <v>53</v>
      </c>
      <c r="G70">
        <v>9</v>
      </c>
      <c r="H70">
        <v>3499</v>
      </c>
      <c r="I70">
        <v>31491</v>
      </c>
      <c r="J70" t="s">
        <v>109</v>
      </c>
      <c r="K70" t="s">
        <v>161</v>
      </c>
      <c r="L70" t="s">
        <v>32</v>
      </c>
      <c r="M70" s="2">
        <v>46167</v>
      </c>
      <c r="N70" t="s">
        <v>24</v>
      </c>
      <c r="O70" t="s">
        <v>49</v>
      </c>
      <c r="P70" s="3">
        <v>0.62222222222222223</v>
      </c>
    </row>
    <row r="71" spans="1:16" x14ac:dyDescent="0.3">
      <c r="A71" s="2">
        <v>46140</v>
      </c>
      <c r="B71" t="s">
        <v>26</v>
      </c>
      <c r="C71" t="s">
        <v>50</v>
      </c>
      <c r="D71" t="s">
        <v>57</v>
      </c>
      <c r="E71" t="s">
        <v>58</v>
      </c>
      <c r="F71" t="s">
        <v>20</v>
      </c>
      <c r="G71">
        <v>4</v>
      </c>
      <c r="H71">
        <v>2199</v>
      </c>
      <c r="I71">
        <v>8796</v>
      </c>
      <c r="J71" t="s">
        <v>111</v>
      </c>
      <c r="K71" t="s">
        <v>162</v>
      </c>
      <c r="L71" t="s">
        <v>23</v>
      </c>
      <c r="M71" s="2">
        <v>46170</v>
      </c>
      <c r="O71" t="s">
        <v>56</v>
      </c>
      <c r="P71" s="3">
        <v>0.62708333333333333</v>
      </c>
    </row>
    <row r="72" spans="1:16" x14ac:dyDescent="0.3">
      <c r="A72" s="2">
        <v>46143</v>
      </c>
      <c r="B72" t="s">
        <v>34</v>
      </c>
      <c r="C72" t="s">
        <v>17</v>
      </c>
      <c r="D72" t="s">
        <v>61</v>
      </c>
      <c r="E72" t="s">
        <v>62</v>
      </c>
      <c r="F72" t="s">
        <v>53</v>
      </c>
      <c r="G72">
        <v>11</v>
      </c>
      <c r="H72">
        <v>2499</v>
      </c>
      <c r="I72">
        <v>27489</v>
      </c>
      <c r="J72" t="s">
        <v>113</v>
      </c>
      <c r="K72" t="s">
        <v>163</v>
      </c>
      <c r="L72" t="s">
        <v>32</v>
      </c>
      <c r="M72" s="2">
        <v>46173</v>
      </c>
      <c r="O72" t="s">
        <v>25</v>
      </c>
      <c r="P72" s="3">
        <v>0.67361111111111116</v>
      </c>
    </row>
    <row r="73" spans="1:16" x14ac:dyDescent="0.3">
      <c r="A73" s="2">
        <v>46146</v>
      </c>
      <c r="B73" t="s">
        <v>42</v>
      </c>
      <c r="C73" t="s">
        <v>27</v>
      </c>
      <c r="D73" t="s">
        <v>65</v>
      </c>
      <c r="E73" t="s">
        <v>66</v>
      </c>
      <c r="F73" t="s">
        <v>20</v>
      </c>
      <c r="G73">
        <v>6</v>
      </c>
      <c r="H73">
        <v>1899</v>
      </c>
      <c r="I73">
        <v>11394</v>
      </c>
      <c r="J73" t="s">
        <v>115</v>
      </c>
      <c r="K73" t="s">
        <v>164</v>
      </c>
      <c r="L73" t="s">
        <v>32</v>
      </c>
      <c r="M73" s="2">
        <v>46176</v>
      </c>
      <c r="O73" t="s">
        <v>33</v>
      </c>
      <c r="P73" s="3">
        <v>0.72013888888888888</v>
      </c>
    </row>
    <row r="74" spans="1:16" x14ac:dyDescent="0.3">
      <c r="A74" s="2">
        <v>46149</v>
      </c>
      <c r="B74" t="s">
        <v>16</v>
      </c>
      <c r="C74" t="s">
        <v>35</v>
      </c>
      <c r="D74" t="s">
        <v>18</v>
      </c>
      <c r="E74" t="s">
        <v>19</v>
      </c>
      <c r="F74" t="s">
        <v>20</v>
      </c>
      <c r="G74">
        <v>1</v>
      </c>
      <c r="H74">
        <v>1299</v>
      </c>
      <c r="I74">
        <v>1299</v>
      </c>
      <c r="J74" t="s">
        <v>117</v>
      </c>
      <c r="K74" t="s">
        <v>165</v>
      </c>
      <c r="L74" t="s">
        <v>23</v>
      </c>
      <c r="M74" s="2">
        <v>46179</v>
      </c>
      <c r="N74" t="s">
        <v>24</v>
      </c>
      <c r="O74" t="s">
        <v>41</v>
      </c>
      <c r="P74" s="3">
        <v>0.39166666666666672</v>
      </c>
    </row>
    <row r="75" spans="1:16" x14ac:dyDescent="0.3">
      <c r="A75" s="2">
        <v>46152</v>
      </c>
      <c r="B75" t="s">
        <v>26</v>
      </c>
      <c r="C75" t="s">
        <v>43</v>
      </c>
      <c r="D75" t="s">
        <v>28</v>
      </c>
      <c r="E75" t="s">
        <v>29</v>
      </c>
      <c r="F75" t="s">
        <v>20</v>
      </c>
      <c r="G75">
        <v>8</v>
      </c>
      <c r="H75">
        <v>599</v>
      </c>
      <c r="I75">
        <v>4792</v>
      </c>
      <c r="J75" t="s">
        <v>119</v>
      </c>
      <c r="K75" t="s">
        <v>166</v>
      </c>
      <c r="L75" t="s">
        <v>32</v>
      </c>
      <c r="M75" s="2">
        <v>46182</v>
      </c>
      <c r="O75" t="s">
        <v>49</v>
      </c>
      <c r="P75" s="3">
        <v>0.43819444444444439</v>
      </c>
    </row>
    <row r="76" spans="1:16" x14ac:dyDescent="0.3">
      <c r="A76" s="2">
        <v>46155</v>
      </c>
      <c r="B76" t="s">
        <v>34</v>
      </c>
      <c r="C76" t="s">
        <v>50</v>
      </c>
      <c r="D76" t="s">
        <v>36</v>
      </c>
      <c r="E76" t="s">
        <v>37</v>
      </c>
      <c r="F76" t="s">
        <v>38</v>
      </c>
      <c r="G76">
        <v>3</v>
      </c>
      <c r="H76">
        <v>11499</v>
      </c>
      <c r="I76">
        <v>34497</v>
      </c>
      <c r="J76" t="s">
        <v>121</v>
      </c>
      <c r="K76" t="s">
        <v>167</v>
      </c>
      <c r="L76" t="s">
        <v>32</v>
      </c>
      <c r="M76" s="2">
        <v>46185</v>
      </c>
      <c r="O76" t="s">
        <v>56</v>
      </c>
      <c r="P76" s="3">
        <v>0.48472222222222222</v>
      </c>
    </row>
    <row r="77" spans="1:16" x14ac:dyDescent="0.3">
      <c r="A77" s="2">
        <v>46158</v>
      </c>
      <c r="B77" t="s">
        <v>42</v>
      </c>
      <c r="C77" t="s">
        <v>17</v>
      </c>
      <c r="D77" t="s">
        <v>44</v>
      </c>
      <c r="E77" t="s">
        <v>45</v>
      </c>
      <c r="F77" t="s">
        <v>46</v>
      </c>
      <c r="G77">
        <v>10</v>
      </c>
      <c r="H77">
        <v>2799</v>
      </c>
      <c r="I77">
        <v>27990</v>
      </c>
      <c r="J77" t="s">
        <v>123</v>
      </c>
      <c r="K77" t="s">
        <v>168</v>
      </c>
      <c r="L77" t="s">
        <v>23</v>
      </c>
      <c r="M77" s="2">
        <v>46188</v>
      </c>
      <c r="O77" t="s">
        <v>25</v>
      </c>
      <c r="P77" s="3">
        <v>0.53125</v>
      </c>
    </row>
    <row r="78" spans="1:16" x14ac:dyDescent="0.3">
      <c r="A78" s="2">
        <v>46161</v>
      </c>
      <c r="B78" t="s">
        <v>16</v>
      </c>
      <c r="C78" t="s">
        <v>27</v>
      </c>
      <c r="D78" t="s">
        <v>51</v>
      </c>
      <c r="E78" t="s">
        <v>52</v>
      </c>
      <c r="F78" t="s">
        <v>53</v>
      </c>
      <c r="G78">
        <v>5</v>
      </c>
      <c r="H78">
        <v>3499</v>
      </c>
      <c r="I78">
        <v>17495</v>
      </c>
      <c r="J78" t="s">
        <v>125</v>
      </c>
      <c r="K78" t="s">
        <v>169</v>
      </c>
      <c r="L78" t="s">
        <v>32</v>
      </c>
      <c r="M78" s="2">
        <v>46191</v>
      </c>
      <c r="N78" t="s">
        <v>24</v>
      </c>
      <c r="O78" t="s">
        <v>33</v>
      </c>
      <c r="P78" s="3">
        <v>0.57777777777777772</v>
      </c>
    </row>
    <row r="79" spans="1:16" x14ac:dyDescent="0.3">
      <c r="A79" s="2">
        <v>46164</v>
      </c>
      <c r="B79" t="s">
        <v>26</v>
      </c>
      <c r="C79" t="s">
        <v>35</v>
      </c>
      <c r="D79" t="s">
        <v>57</v>
      </c>
      <c r="E79" t="s">
        <v>58</v>
      </c>
      <c r="F79" t="s">
        <v>20</v>
      </c>
      <c r="G79">
        <v>12</v>
      </c>
      <c r="H79">
        <v>2199</v>
      </c>
      <c r="I79">
        <v>26388</v>
      </c>
      <c r="J79" t="s">
        <v>127</v>
      </c>
      <c r="K79" t="s">
        <v>170</v>
      </c>
      <c r="L79" t="s">
        <v>32</v>
      </c>
      <c r="M79" s="2">
        <v>46194</v>
      </c>
      <c r="O79" t="s">
        <v>41</v>
      </c>
      <c r="P79" s="3">
        <v>0.62430555555555556</v>
      </c>
    </row>
    <row r="80" spans="1:16" x14ac:dyDescent="0.3">
      <c r="A80" s="2">
        <v>46167</v>
      </c>
      <c r="B80" t="s">
        <v>34</v>
      </c>
      <c r="C80" t="s">
        <v>43</v>
      </c>
      <c r="D80" t="s">
        <v>61</v>
      </c>
      <c r="E80" t="s">
        <v>62</v>
      </c>
      <c r="F80" t="s">
        <v>53</v>
      </c>
      <c r="G80">
        <v>7</v>
      </c>
      <c r="H80">
        <v>2499</v>
      </c>
      <c r="I80">
        <v>17493</v>
      </c>
      <c r="J80" t="s">
        <v>129</v>
      </c>
      <c r="K80" t="s">
        <v>171</v>
      </c>
      <c r="L80" t="s">
        <v>23</v>
      </c>
      <c r="M80" s="2">
        <v>46197</v>
      </c>
      <c r="O80" t="s">
        <v>49</v>
      </c>
      <c r="P80" s="3">
        <v>0.62916666666666665</v>
      </c>
    </row>
    <row r="81" spans="1:16" x14ac:dyDescent="0.3">
      <c r="A81" s="2">
        <v>46170</v>
      </c>
      <c r="B81" t="s">
        <v>42</v>
      </c>
      <c r="C81" t="s">
        <v>50</v>
      </c>
      <c r="D81" t="s">
        <v>65</v>
      </c>
      <c r="E81" t="s">
        <v>66</v>
      </c>
      <c r="F81" t="s">
        <v>20</v>
      </c>
      <c r="G81">
        <v>2</v>
      </c>
      <c r="H81">
        <v>1899</v>
      </c>
      <c r="I81">
        <v>3798</v>
      </c>
      <c r="J81" t="s">
        <v>131</v>
      </c>
      <c r="K81" t="s">
        <v>172</v>
      </c>
      <c r="L81" t="s">
        <v>32</v>
      </c>
      <c r="M81" s="2">
        <v>46200</v>
      </c>
      <c r="O81" t="s">
        <v>56</v>
      </c>
      <c r="P81" s="3">
        <v>0.67569444444444449</v>
      </c>
    </row>
    <row r="82" spans="1:16" x14ac:dyDescent="0.3">
      <c r="A82" s="2">
        <v>46173</v>
      </c>
      <c r="B82" t="s">
        <v>16</v>
      </c>
      <c r="C82" t="s">
        <v>17</v>
      </c>
      <c r="D82" t="s">
        <v>18</v>
      </c>
      <c r="E82" t="s">
        <v>19</v>
      </c>
      <c r="F82" t="s">
        <v>20</v>
      </c>
      <c r="G82">
        <v>9</v>
      </c>
      <c r="H82">
        <v>1299</v>
      </c>
      <c r="I82">
        <v>11691</v>
      </c>
      <c r="J82" t="s">
        <v>21</v>
      </c>
      <c r="K82" t="s">
        <v>173</v>
      </c>
      <c r="L82" t="s">
        <v>32</v>
      </c>
      <c r="M82" s="2">
        <v>46203</v>
      </c>
      <c r="N82" t="s">
        <v>24</v>
      </c>
      <c r="O82" t="s">
        <v>25</v>
      </c>
      <c r="P82" s="3">
        <v>0.72222222222222221</v>
      </c>
    </row>
    <row r="83" spans="1:16" x14ac:dyDescent="0.3">
      <c r="A83" s="2">
        <v>46176</v>
      </c>
      <c r="B83" t="s">
        <v>26</v>
      </c>
      <c r="C83" t="s">
        <v>27</v>
      </c>
      <c r="D83" t="s">
        <v>28</v>
      </c>
      <c r="E83" t="s">
        <v>29</v>
      </c>
      <c r="F83" t="s">
        <v>20</v>
      </c>
      <c r="G83">
        <v>4</v>
      </c>
      <c r="H83">
        <v>599</v>
      </c>
      <c r="I83">
        <v>2396</v>
      </c>
      <c r="J83" t="s">
        <v>30</v>
      </c>
      <c r="K83" t="s">
        <v>174</v>
      </c>
      <c r="L83" t="s">
        <v>23</v>
      </c>
      <c r="M83" s="2">
        <v>46206</v>
      </c>
      <c r="O83" t="s">
        <v>33</v>
      </c>
      <c r="P83" s="3">
        <v>0.39374999999999999</v>
      </c>
    </row>
    <row r="84" spans="1:16" x14ac:dyDescent="0.3">
      <c r="A84" s="2">
        <v>46179</v>
      </c>
      <c r="B84" t="s">
        <v>34</v>
      </c>
      <c r="C84" t="s">
        <v>35</v>
      </c>
      <c r="D84" t="s">
        <v>36</v>
      </c>
      <c r="E84" t="s">
        <v>37</v>
      </c>
      <c r="F84" t="s">
        <v>38</v>
      </c>
      <c r="G84">
        <v>11</v>
      </c>
      <c r="H84">
        <v>11499</v>
      </c>
      <c r="I84">
        <v>126489</v>
      </c>
      <c r="J84" t="s">
        <v>39</v>
      </c>
      <c r="K84" t="s">
        <v>175</v>
      </c>
      <c r="L84" t="s">
        <v>32</v>
      </c>
      <c r="M84" s="2">
        <v>46209</v>
      </c>
      <c r="O84" t="s">
        <v>41</v>
      </c>
      <c r="P84" s="3">
        <v>0.44027777777777782</v>
      </c>
    </row>
    <row r="85" spans="1:16" x14ac:dyDescent="0.3">
      <c r="A85" s="2">
        <v>46182</v>
      </c>
      <c r="B85" t="s">
        <v>42</v>
      </c>
      <c r="C85" t="s">
        <v>43</v>
      </c>
      <c r="D85" t="s">
        <v>44</v>
      </c>
      <c r="E85" t="s">
        <v>45</v>
      </c>
      <c r="F85" t="s">
        <v>46</v>
      </c>
      <c r="G85">
        <v>6</v>
      </c>
      <c r="H85">
        <v>2799</v>
      </c>
      <c r="I85">
        <v>16794</v>
      </c>
      <c r="J85" t="s">
        <v>47</v>
      </c>
      <c r="K85" t="s">
        <v>176</v>
      </c>
      <c r="L85" t="s">
        <v>32</v>
      </c>
      <c r="M85" s="2">
        <v>46212</v>
      </c>
      <c r="O85" t="s">
        <v>49</v>
      </c>
      <c r="P85" s="3">
        <v>0.48680555555555549</v>
      </c>
    </row>
    <row r="86" spans="1:16" x14ac:dyDescent="0.3">
      <c r="A86" s="2">
        <v>46185</v>
      </c>
      <c r="B86" t="s">
        <v>16</v>
      </c>
      <c r="C86" t="s">
        <v>50</v>
      </c>
      <c r="D86" t="s">
        <v>51</v>
      </c>
      <c r="E86" t="s">
        <v>52</v>
      </c>
      <c r="F86" t="s">
        <v>53</v>
      </c>
      <c r="G86">
        <v>1</v>
      </c>
      <c r="H86">
        <v>3499</v>
      </c>
      <c r="I86">
        <v>3499</v>
      </c>
      <c r="J86" t="s">
        <v>54</v>
      </c>
      <c r="K86" t="s">
        <v>177</v>
      </c>
      <c r="L86" t="s">
        <v>23</v>
      </c>
      <c r="M86" s="2">
        <v>46215</v>
      </c>
      <c r="N86" t="s">
        <v>24</v>
      </c>
      <c r="O86" t="s">
        <v>56</v>
      </c>
      <c r="P86" s="3">
        <v>0.53333333333333333</v>
      </c>
    </row>
    <row r="87" spans="1:16" x14ac:dyDescent="0.3">
      <c r="A87" s="2">
        <v>46188</v>
      </c>
      <c r="B87" t="s">
        <v>26</v>
      </c>
      <c r="C87" t="s">
        <v>17</v>
      </c>
      <c r="D87" t="s">
        <v>57</v>
      </c>
      <c r="E87" t="s">
        <v>58</v>
      </c>
      <c r="F87" t="s">
        <v>20</v>
      </c>
      <c r="G87">
        <v>8</v>
      </c>
      <c r="H87">
        <v>2199</v>
      </c>
      <c r="I87">
        <v>17592</v>
      </c>
      <c r="J87" t="s">
        <v>59</v>
      </c>
      <c r="K87" t="s">
        <v>178</v>
      </c>
      <c r="L87" t="s">
        <v>32</v>
      </c>
      <c r="M87" s="2">
        <v>46218</v>
      </c>
      <c r="O87" t="s">
        <v>25</v>
      </c>
      <c r="P87" s="3">
        <v>0.57986111111111116</v>
      </c>
    </row>
    <row r="88" spans="1:16" x14ac:dyDescent="0.3">
      <c r="A88" s="2">
        <v>46191</v>
      </c>
      <c r="B88" t="s">
        <v>34</v>
      </c>
      <c r="C88" t="s">
        <v>27</v>
      </c>
      <c r="D88" t="s">
        <v>61</v>
      </c>
      <c r="E88" t="s">
        <v>62</v>
      </c>
      <c r="F88" t="s">
        <v>53</v>
      </c>
      <c r="G88">
        <v>3</v>
      </c>
      <c r="H88">
        <v>2499</v>
      </c>
      <c r="I88">
        <v>7497</v>
      </c>
      <c r="J88" t="s">
        <v>63</v>
      </c>
      <c r="K88" t="s">
        <v>179</v>
      </c>
      <c r="L88" t="s">
        <v>32</v>
      </c>
      <c r="M88" s="2">
        <v>46221</v>
      </c>
      <c r="O88" t="s">
        <v>33</v>
      </c>
      <c r="P88" s="3">
        <v>0.58472222222222225</v>
      </c>
    </row>
    <row r="89" spans="1:16" x14ac:dyDescent="0.3">
      <c r="A89" s="2">
        <v>46194</v>
      </c>
      <c r="B89" t="s">
        <v>42</v>
      </c>
      <c r="C89" t="s">
        <v>35</v>
      </c>
      <c r="D89" t="s">
        <v>65</v>
      </c>
      <c r="E89" t="s">
        <v>66</v>
      </c>
      <c r="F89" t="s">
        <v>20</v>
      </c>
      <c r="G89">
        <v>10</v>
      </c>
      <c r="H89">
        <v>1899</v>
      </c>
      <c r="I89">
        <v>18990</v>
      </c>
      <c r="J89" t="s">
        <v>67</v>
      </c>
      <c r="K89" t="s">
        <v>180</v>
      </c>
      <c r="L89" t="s">
        <v>23</v>
      </c>
      <c r="M89" s="2">
        <v>46224</v>
      </c>
      <c r="O89" t="s">
        <v>41</v>
      </c>
      <c r="P89" s="3">
        <v>0.63124999999999998</v>
      </c>
    </row>
    <row r="90" spans="1:16" x14ac:dyDescent="0.3">
      <c r="A90" s="2">
        <v>46197</v>
      </c>
      <c r="B90" t="s">
        <v>16</v>
      </c>
      <c r="C90" t="s">
        <v>43</v>
      </c>
      <c r="D90" t="s">
        <v>18</v>
      </c>
      <c r="E90" t="s">
        <v>19</v>
      </c>
      <c r="F90" t="s">
        <v>20</v>
      </c>
      <c r="G90">
        <v>5</v>
      </c>
      <c r="H90">
        <v>1299</v>
      </c>
      <c r="I90">
        <v>6495</v>
      </c>
      <c r="J90" t="s">
        <v>69</v>
      </c>
      <c r="K90" t="s">
        <v>181</v>
      </c>
      <c r="L90" t="s">
        <v>32</v>
      </c>
      <c r="M90" s="2">
        <v>46227</v>
      </c>
      <c r="N90" t="s">
        <v>24</v>
      </c>
      <c r="O90" t="s">
        <v>49</v>
      </c>
      <c r="P90" s="3">
        <v>0.67777777777777781</v>
      </c>
    </row>
    <row r="91" spans="1:16" x14ac:dyDescent="0.3">
      <c r="A91" s="2">
        <v>46200</v>
      </c>
      <c r="B91" t="s">
        <v>26</v>
      </c>
      <c r="C91" t="s">
        <v>50</v>
      </c>
      <c r="D91" t="s">
        <v>28</v>
      </c>
      <c r="E91" t="s">
        <v>29</v>
      </c>
      <c r="F91" t="s">
        <v>20</v>
      </c>
      <c r="G91">
        <v>12</v>
      </c>
      <c r="H91">
        <v>599</v>
      </c>
      <c r="I91">
        <v>7188</v>
      </c>
      <c r="J91" t="s">
        <v>71</v>
      </c>
      <c r="K91" t="s">
        <v>182</v>
      </c>
      <c r="L91" t="s">
        <v>32</v>
      </c>
      <c r="M91" s="2">
        <v>46230</v>
      </c>
      <c r="O91" t="s">
        <v>56</v>
      </c>
      <c r="P91" s="3">
        <v>0.72430555555555554</v>
      </c>
    </row>
    <row r="92" spans="1:16" x14ac:dyDescent="0.3">
      <c r="A92" s="2">
        <v>46203</v>
      </c>
      <c r="B92" t="s">
        <v>34</v>
      </c>
      <c r="C92" t="s">
        <v>17</v>
      </c>
      <c r="D92" t="s">
        <v>36</v>
      </c>
      <c r="E92" t="s">
        <v>37</v>
      </c>
      <c r="F92" t="s">
        <v>38</v>
      </c>
      <c r="G92">
        <v>7</v>
      </c>
      <c r="H92">
        <v>11499</v>
      </c>
      <c r="I92">
        <v>80493</v>
      </c>
      <c r="J92" t="s">
        <v>73</v>
      </c>
      <c r="K92" t="s">
        <v>183</v>
      </c>
      <c r="L92" t="s">
        <v>23</v>
      </c>
      <c r="M92" s="2">
        <v>46233</v>
      </c>
      <c r="O92" t="s">
        <v>25</v>
      </c>
      <c r="P92" s="3">
        <v>0.39583333333333331</v>
      </c>
    </row>
    <row r="93" spans="1:16" x14ac:dyDescent="0.3">
      <c r="A93" s="2">
        <v>46206</v>
      </c>
      <c r="B93" t="s">
        <v>42</v>
      </c>
      <c r="C93" t="s">
        <v>27</v>
      </c>
      <c r="D93" t="s">
        <v>44</v>
      </c>
      <c r="E93" t="s">
        <v>45</v>
      </c>
      <c r="F93" t="s">
        <v>46</v>
      </c>
      <c r="G93">
        <v>2</v>
      </c>
      <c r="H93">
        <v>2799</v>
      </c>
      <c r="I93">
        <v>5598</v>
      </c>
      <c r="J93" t="s">
        <v>75</v>
      </c>
      <c r="K93" t="s">
        <v>184</v>
      </c>
      <c r="L93" t="s">
        <v>32</v>
      </c>
      <c r="M93" s="2">
        <v>46236</v>
      </c>
      <c r="O93" t="s">
        <v>33</v>
      </c>
      <c r="P93" s="3">
        <v>0.44236111111111109</v>
      </c>
    </row>
    <row r="94" spans="1:16" x14ac:dyDescent="0.3">
      <c r="A94" s="2">
        <v>46209</v>
      </c>
      <c r="B94" t="s">
        <v>16</v>
      </c>
      <c r="C94" t="s">
        <v>35</v>
      </c>
      <c r="D94" t="s">
        <v>51</v>
      </c>
      <c r="E94" t="s">
        <v>52</v>
      </c>
      <c r="F94" t="s">
        <v>53</v>
      </c>
      <c r="G94">
        <v>9</v>
      </c>
      <c r="H94">
        <v>3499</v>
      </c>
      <c r="I94">
        <v>31491</v>
      </c>
      <c r="J94" t="s">
        <v>77</v>
      </c>
      <c r="K94" t="s">
        <v>185</v>
      </c>
      <c r="L94" t="s">
        <v>32</v>
      </c>
      <c r="M94" s="2">
        <v>46239</v>
      </c>
      <c r="N94" t="s">
        <v>24</v>
      </c>
      <c r="O94" t="s">
        <v>41</v>
      </c>
      <c r="P94" s="3">
        <v>0.48888888888888887</v>
      </c>
    </row>
    <row r="95" spans="1:16" x14ac:dyDescent="0.3">
      <c r="A95" s="2">
        <v>46212</v>
      </c>
      <c r="B95" t="s">
        <v>26</v>
      </c>
      <c r="C95" t="s">
        <v>43</v>
      </c>
      <c r="D95" t="s">
        <v>57</v>
      </c>
      <c r="E95" t="s">
        <v>58</v>
      </c>
      <c r="F95" t="s">
        <v>20</v>
      </c>
      <c r="G95">
        <v>4</v>
      </c>
      <c r="H95">
        <v>2199</v>
      </c>
      <c r="I95">
        <v>8796</v>
      </c>
      <c r="J95" t="s">
        <v>79</v>
      </c>
      <c r="K95" t="s">
        <v>186</v>
      </c>
      <c r="L95" t="s">
        <v>23</v>
      </c>
      <c r="M95" s="2">
        <v>46242</v>
      </c>
      <c r="O95" t="s">
        <v>49</v>
      </c>
      <c r="P95" s="3">
        <v>0.53541666666666665</v>
      </c>
    </row>
    <row r="96" spans="1:16" x14ac:dyDescent="0.3">
      <c r="A96" s="2">
        <v>46215</v>
      </c>
      <c r="B96" t="s">
        <v>34</v>
      </c>
      <c r="C96" t="s">
        <v>50</v>
      </c>
      <c r="D96" t="s">
        <v>61</v>
      </c>
      <c r="E96" t="s">
        <v>62</v>
      </c>
      <c r="F96" t="s">
        <v>53</v>
      </c>
      <c r="G96">
        <v>11</v>
      </c>
      <c r="H96">
        <v>2499</v>
      </c>
      <c r="I96">
        <v>27489</v>
      </c>
      <c r="J96" t="s">
        <v>81</v>
      </c>
      <c r="K96" t="s">
        <v>187</v>
      </c>
      <c r="L96" t="s">
        <v>32</v>
      </c>
      <c r="M96" s="2">
        <v>46245</v>
      </c>
      <c r="O96" t="s">
        <v>56</v>
      </c>
      <c r="P96" s="3">
        <v>0.58194444444444449</v>
      </c>
    </row>
    <row r="97" spans="1:16" x14ac:dyDescent="0.3">
      <c r="A97" s="2">
        <v>46218</v>
      </c>
      <c r="B97" t="s">
        <v>42</v>
      </c>
      <c r="C97" t="s">
        <v>17</v>
      </c>
      <c r="D97" t="s">
        <v>65</v>
      </c>
      <c r="E97" t="s">
        <v>66</v>
      </c>
      <c r="F97" t="s">
        <v>20</v>
      </c>
      <c r="G97">
        <v>6</v>
      </c>
      <c r="H97">
        <v>1899</v>
      </c>
      <c r="I97">
        <v>11394</v>
      </c>
      <c r="J97" t="s">
        <v>83</v>
      </c>
      <c r="K97" t="s">
        <v>188</v>
      </c>
      <c r="L97" t="s">
        <v>32</v>
      </c>
      <c r="M97" s="2">
        <v>46248</v>
      </c>
      <c r="O97" t="s">
        <v>25</v>
      </c>
      <c r="P97" s="3">
        <v>0.58680555555555558</v>
      </c>
    </row>
    <row r="98" spans="1:16" x14ac:dyDescent="0.3">
      <c r="A98" s="2">
        <v>46221</v>
      </c>
      <c r="B98" t="s">
        <v>16</v>
      </c>
      <c r="C98" t="s">
        <v>27</v>
      </c>
      <c r="D98" t="s">
        <v>18</v>
      </c>
      <c r="E98" t="s">
        <v>19</v>
      </c>
      <c r="F98" t="s">
        <v>20</v>
      </c>
      <c r="G98">
        <v>1</v>
      </c>
      <c r="H98">
        <v>1299</v>
      </c>
      <c r="I98">
        <v>1299</v>
      </c>
      <c r="J98" t="s">
        <v>85</v>
      </c>
      <c r="K98" t="s">
        <v>189</v>
      </c>
      <c r="L98" t="s">
        <v>23</v>
      </c>
      <c r="M98" s="2">
        <v>46251</v>
      </c>
      <c r="N98" t="s">
        <v>24</v>
      </c>
      <c r="O98" t="s">
        <v>33</v>
      </c>
      <c r="P98" s="3">
        <v>0.6333333333333333</v>
      </c>
    </row>
    <row r="99" spans="1:16" x14ac:dyDescent="0.3">
      <c r="A99" s="2">
        <v>46224</v>
      </c>
      <c r="B99" t="s">
        <v>26</v>
      </c>
      <c r="C99" t="s">
        <v>35</v>
      </c>
      <c r="D99" t="s">
        <v>28</v>
      </c>
      <c r="E99" t="s">
        <v>29</v>
      </c>
      <c r="F99" t="s">
        <v>20</v>
      </c>
      <c r="G99">
        <v>8</v>
      </c>
      <c r="H99">
        <v>599</v>
      </c>
      <c r="I99">
        <v>4792</v>
      </c>
      <c r="J99" t="s">
        <v>87</v>
      </c>
      <c r="K99" t="s">
        <v>190</v>
      </c>
      <c r="L99" t="s">
        <v>32</v>
      </c>
      <c r="M99" s="2">
        <v>46254</v>
      </c>
      <c r="O99" t="s">
        <v>41</v>
      </c>
      <c r="P99" s="3">
        <v>0.67986111111111114</v>
      </c>
    </row>
    <row r="100" spans="1:16" x14ac:dyDescent="0.3">
      <c r="A100" s="2">
        <v>46227</v>
      </c>
      <c r="B100" t="s">
        <v>34</v>
      </c>
      <c r="C100" t="s">
        <v>43</v>
      </c>
      <c r="D100" t="s">
        <v>36</v>
      </c>
      <c r="E100" t="s">
        <v>37</v>
      </c>
      <c r="F100" t="s">
        <v>38</v>
      </c>
      <c r="G100">
        <v>3</v>
      </c>
      <c r="H100">
        <v>11499</v>
      </c>
      <c r="I100">
        <v>34497</v>
      </c>
      <c r="J100" t="s">
        <v>89</v>
      </c>
      <c r="K100" t="s">
        <v>191</v>
      </c>
      <c r="L100" t="s">
        <v>32</v>
      </c>
      <c r="M100" s="2">
        <v>46257</v>
      </c>
      <c r="O100" t="s">
        <v>49</v>
      </c>
      <c r="P100" s="3">
        <v>0.72638888888888886</v>
      </c>
    </row>
    <row r="101" spans="1:16" x14ac:dyDescent="0.3">
      <c r="A101" s="2">
        <v>46230</v>
      </c>
      <c r="B101" t="s">
        <v>42</v>
      </c>
      <c r="C101" t="s">
        <v>50</v>
      </c>
      <c r="D101" t="s">
        <v>44</v>
      </c>
      <c r="E101" t="s">
        <v>45</v>
      </c>
      <c r="F101" t="s">
        <v>46</v>
      </c>
      <c r="G101">
        <v>10</v>
      </c>
      <c r="H101">
        <v>2799</v>
      </c>
      <c r="I101">
        <v>27990</v>
      </c>
      <c r="J101" t="s">
        <v>91</v>
      </c>
      <c r="K101" t="s">
        <v>192</v>
      </c>
      <c r="L101" t="s">
        <v>23</v>
      </c>
      <c r="M101" s="2">
        <v>46260</v>
      </c>
      <c r="O101" t="s">
        <v>56</v>
      </c>
      <c r="P101" s="3">
        <v>0.39791666666666659</v>
      </c>
    </row>
    <row r="102" spans="1:16" x14ac:dyDescent="0.3">
      <c r="A102" s="2">
        <v>46233</v>
      </c>
      <c r="B102" t="s">
        <v>16</v>
      </c>
      <c r="C102" t="s">
        <v>17</v>
      </c>
      <c r="D102" t="s">
        <v>51</v>
      </c>
      <c r="E102" t="s">
        <v>52</v>
      </c>
      <c r="F102" t="s">
        <v>53</v>
      </c>
      <c r="G102">
        <v>5</v>
      </c>
      <c r="H102">
        <v>3499</v>
      </c>
      <c r="I102">
        <v>17495</v>
      </c>
      <c r="J102" t="s">
        <v>93</v>
      </c>
      <c r="K102" t="s">
        <v>193</v>
      </c>
      <c r="L102" t="s">
        <v>32</v>
      </c>
      <c r="M102" s="2">
        <v>46263</v>
      </c>
      <c r="N102" t="s">
        <v>24</v>
      </c>
      <c r="O102" t="s">
        <v>25</v>
      </c>
      <c r="P102" s="3">
        <v>0.44444444444444442</v>
      </c>
    </row>
    <row r="103" spans="1:16" x14ac:dyDescent="0.3">
      <c r="A103" s="2">
        <v>46236</v>
      </c>
      <c r="B103" t="s">
        <v>26</v>
      </c>
      <c r="C103" t="s">
        <v>27</v>
      </c>
      <c r="D103" t="s">
        <v>57</v>
      </c>
      <c r="E103" t="s">
        <v>58</v>
      </c>
      <c r="F103" t="s">
        <v>20</v>
      </c>
      <c r="G103">
        <v>12</v>
      </c>
      <c r="H103">
        <v>2199</v>
      </c>
      <c r="I103">
        <v>26388</v>
      </c>
      <c r="J103" t="s">
        <v>95</v>
      </c>
      <c r="K103" t="s">
        <v>194</v>
      </c>
      <c r="L103" t="s">
        <v>32</v>
      </c>
      <c r="M103" s="2">
        <v>46266</v>
      </c>
      <c r="O103" t="s">
        <v>33</v>
      </c>
      <c r="P103" s="3">
        <v>0.4909722222222222</v>
      </c>
    </row>
    <row r="104" spans="1:16" x14ac:dyDescent="0.3">
      <c r="A104" s="2">
        <v>46239</v>
      </c>
      <c r="B104" t="s">
        <v>34</v>
      </c>
      <c r="C104" t="s">
        <v>35</v>
      </c>
      <c r="D104" t="s">
        <v>61</v>
      </c>
      <c r="E104" t="s">
        <v>62</v>
      </c>
      <c r="F104" t="s">
        <v>53</v>
      </c>
      <c r="G104">
        <v>7</v>
      </c>
      <c r="H104">
        <v>2499</v>
      </c>
      <c r="I104">
        <v>17493</v>
      </c>
      <c r="J104" t="s">
        <v>97</v>
      </c>
      <c r="K104" t="s">
        <v>195</v>
      </c>
      <c r="L104" t="s">
        <v>23</v>
      </c>
      <c r="M104" s="2">
        <v>46269</v>
      </c>
      <c r="O104" t="s">
        <v>41</v>
      </c>
      <c r="P104" s="3">
        <v>0.53749999999999998</v>
      </c>
    </row>
    <row r="105" spans="1:16" x14ac:dyDescent="0.3">
      <c r="A105" s="2">
        <v>46242</v>
      </c>
      <c r="B105" t="s">
        <v>42</v>
      </c>
      <c r="C105" t="s">
        <v>43</v>
      </c>
      <c r="D105" t="s">
        <v>65</v>
      </c>
      <c r="E105" t="s">
        <v>66</v>
      </c>
      <c r="F105" t="s">
        <v>20</v>
      </c>
      <c r="G105">
        <v>2</v>
      </c>
      <c r="H105">
        <v>1899</v>
      </c>
      <c r="I105">
        <v>3798</v>
      </c>
      <c r="J105" t="s">
        <v>99</v>
      </c>
      <c r="K105" t="s">
        <v>196</v>
      </c>
      <c r="L105" t="s">
        <v>32</v>
      </c>
      <c r="M105" s="2">
        <v>46272</v>
      </c>
      <c r="O105" t="s">
        <v>49</v>
      </c>
      <c r="P105" s="3">
        <v>0.54236111111111107</v>
      </c>
    </row>
    <row r="106" spans="1:16" x14ac:dyDescent="0.3">
      <c r="A106" s="2">
        <v>46245</v>
      </c>
      <c r="B106" t="s">
        <v>16</v>
      </c>
      <c r="C106" t="s">
        <v>50</v>
      </c>
      <c r="D106" t="s">
        <v>18</v>
      </c>
      <c r="E106" t="s">
        <v>19</v>
      </c>
      <c r="F106" t="s">
        <v>20</v>
      </c>
      <c r="G106">
        <v>9</v>
      </c>
      <c r="H106">
        <v>1299</v>
      </c>
      <c r="I106">
        <v>11691</v>
      </c>
      <c r="J106" t="s">
        <v>101</v>
      </c>
      <c r="K106" t="s">
        <v>197</v>
      </c>
      <c r="L106" t="s">
        <v>32</v>
      </c>
      <c r="M106" s="2">
        <v>46275</v>
      </c>
      <c r="N106" t="s">
        <v>24</v>
      </c>
      <c r="O106" t="s">
        <v>56</v>
      </c>
      <c r="P106" s="3">
        <v>0.58888888888888891</v>
      </c>
    </row>
    <row r="107" spans="1:16" x14ac:dyDescent="0.3">
      <c r="A107" s="2">
        <v>46248</v>
      </c>
      <c r="B107" t="s">
        <v>26</v>
      </c>
      <c r="C107" t="s">
        <v>17</v>
      </c>
      <c r="D107" t="s">
        <v>28</v>
      </c>
      <c r="E107" t="s">
        <v>29</v>
      </c>
      <c r="F107" t="s">
        <v>20</v>
      </c>
      <c r="G107">
        <v>4</v>
      </c>
      <c r="H107">
        <v>599</v>
      </c>
      <c r="I107">
        <v>2396</v>
      </c>
      <c r="J107" t="s">
        <v>103</v>
      </c>
      <c r="K107" t="s">
        <v>198</v>
      </c>
      <c r="L107" t="s">
        <v>23</v>
      </c>
      <c r="M107" s="2">
        <v>46278</v>
      </c>
      <c r="O107" t="s">
        <v>25</v>
      </c>
      <c r="P107" s="3">
        <v>0.63541666666666663</v>
      </c>
    </row>
    <row r="108" spans="1:16" x14ac:dyDescent="0.3">
      <c r="A108" s="2">
        <v>46251</v>
      </c>
      <c r="B108" t="s">
        <v>34</v>
      </c>
      <c r="C108" t="s">
        <v>27</v>
      </c>
      <c r="D108" t="s">
        <v>36</v>
      </c>
      <c r="E108" t="s">
        <v>37</v>
      </c>
      <c r="F108" t="s">
        <v>38</v>
      </c>
      <c r="G108">
        <v>11</v>
      </c>
      <c r="H108">
        <v>11499</v>
      </c>
      <c r="I108">
        <v>126489</v>
      </c>
      <c r="J108" t="s">
        <v>105</v>
      </c>
      <c r="K108" t="s">
        <v>199</v>
      </c>
      <c r="L108" t="s">
        <v>32</v>
      </c>
      <c r="M108" s="2">
        <v>46281</v>
      </c>
      <c r="O108" t="s">
        <v>33</v>
      </c>
      <c r="P108" s="3">
        <v>0.68194444444444446</v>
      </c>
    </row>
    <row r="109" spans="1:16" x14ac:dyDescent="0.3">
      <c r="A109" s="2">
        <v>46254</v>
      </c>
      <c r="B109" t="s">
        <v>42</v>
      </c>
      <c r="C109" t="s">
        <v>35</v>
      </c>
      <c r="D109" t="s">
        <v>44</v>
      </c>
      <c r="E109" t="s">
        <v>45</v>
      </c>
      <c r="F109" t="s">
        <v>46</v>
      </c>
      <c r="G109">
        <v>6</v>
      </c>
      <c r="H109">
        <v>2799</v>
      </c>
      <c r="I109">
        <v>16794</v>
      </c>
      <c r="J109" t="s">
        <v>107</v>
      </c>
      <c r="K109" t="s">
        <v>200</v>
      </c>
      <c r="L109" t="s">
        <v>32</v>
      </c>
      <c r="M109" s="2">
        <v>46284</v>
      </c>
      <c r="O109" t="s">
        <v>41</v>
      </c>
      <c r="P109" s="3">
        <v>0.72847222222222219</v>
      </c>
    </row>
    <row r="110" spans="1:16" x14ac:dyDescent="0.3">
      <c r="A110" s="2">
        <v>46257</v>
      </c>
      <c r="B110" t="s">
        <v>16</v>
      </c>
      <c r="C110" t="s">
        <v>43</v>
      </c>
      <c r="D110" t="s">
        <v>51</v>
      </c>
      <c r="E110" t="s">
        <v>52</v>
      </c>
      <c r="F110" t="s">
        <v>53</v>
      </c>
      <c r="G110">
        <v>1</v>
      </c>
      <c r="H110">
        <v>3499</v>
      </c>
      <c r="I110">
        <v>3499</v>
      </c>
      <c r="J110" t="s">
        <v>109</v>
      </c>
      <c r="K110" t="s">
        <v>201</v>
      </c>
      <c r="L110" t="s">
        <v>23</v>
      </c>
      <c r="M110" s="2">
        <v>46287</v>
      </c>
      <c r="N110" t="s">
        <v>24</v>
      </c>
      <c r="O110" t="s">
        <v>49</v>
      </c>
      <c r="P110" s="3">
        <v>0.4</v>
      </c>
    </row>
    <row r="111" spans="1:16" x14ac:dyDescent="0.3">
      <c r="A111" s="2">
        <v>46260</v>
      </c>
      <c r="B111" t="s">
        <v>26</v>
      </c>
      <c r="C111" t="s">
        <v>50</v>
      </c>
      <c r="D111" t="s">
        <v>57</v>
      </c>
      <c r="E111" t="s">
        <v>58</v>
      </c>
      <c r="F111" t="s">
        <v>20</v>
      </c>
      <c r="G111">
        <v>8</v>
      </c>
      <c r="H111">
        <v>2199</v>
      </c>
      <c r="I111">
        <v>17592</v>
      </c>
      <c r="J111" t="s">
        <v>111</v>
      </c>
      <c r="K111" t="s">
        <v>202</v>
      </c>
      <c r="L111" t="s">
        <v>32</v>
      </c>
      <c r="M111" s="2">
        <v>46290</v>
      </c>
      <c r="O111" t="s">
        <v>56</v>
      </c>
      <c r="P111" s="3">
        <v>0.4465277777777778</v>
      </c>
    </row>
    <row r="112" spans="1:16" x14ac:dyDescent="0.3">
      <c r="A112" s="2">
        <v>46263</v>
      </c>
      <c r="B112" t="s">
        <v>34</v>
      </c>
      <c r="C112" t="s">
        <v>17</v>
      </c>
      <c r="D112" t="s">
        <v>61</v>
      </c>
      <c r="E112" t="s">
        <v>62</v>
      </c>
      <c r="F112" t="s">
        <v>53</v>
      </c>
      <c r="G112">
        <v>3</v>
      </c>
      <c r="H112">
        <v>2499</v>
      </c>
      <c r="I112">
        <v>7497</v>
      </c>
      <c r="J112" t="s">
        <v>113</v>
      </c>
      <c r="K112" t="s">
        <v>203</v>
      </c>
      <c r="L112" t="s">
        <v>32</v>
      </c>
      <c r="M112" s="2">
        <v>46293</v>
      </c>
      <c r="O112" t="s">
        <v>25</v>
      </c>
      <c r="P112" s="3">
        <v>0.49305555555555558</v>
      </c>
    </row>
    <row r="113" spans="1:16" x14ac:dyDescent="0.3">
      <c r="A113" s="2">
        <v>46266</v>
      </c>
      <c r="B113" t="s">
        <v>42</v>
      </c>
      <c r="C113" t="s">
        <v>27</v>
      </c>
      <c r="D113" t="s">
        <v>65</v>
      </c>
      <c r="E113" t="s">
        <v>66</v>
      </c>
      <c r="F113" t="s">
        <v>20</v>
      </c>
      <c r="G113">
        <v>10</v>
      </c>
      <c r="H113">
        <v>1899</v>
      </c>
      <c r="I113">
        <v>18990</v>
      </c>
      <c r="J113" t="s">
        <v>115</v>
      </c>
      <c r="K113" t="s">
        <v>204</v>
      </c>
      <c r="L113" t="s">
        <v>23</v>
      </c>
      <c r="M113" s="2">
        <v>46296</v>
      </c>
      <c r="O113" t="s">
        <v>33</v>
      </c>
      <c r="P113" s="3">
        <v>0.5395833333333333</v>
      </c>
    </row>
    <row r="114" spans="1:16" x14ac:dyDescent="0.3">
      <c r="A114" s="2">
        <v>46269</v>
      </c>
      <c r="B114" t="s">
        <v>16</v>
      </c>
      <c r="C114" t="s">
        <v>35</v>
      </c>
      <c r="D114" t="s">
        <v>18</v>
      </c>
      <c r="E114" t="s">
        <v>19</v>
      </c>
      <c r="F114" t="s">
        <v>20</v>
      </c>
      <c r="G114">
        <v>5</v>
      </c>
      <c r="H114">
        <v>1299</v>
      </c>
      <c r="I114">
        <v>6495</v>
      </c>
      <c r="J114" t="s">
        <v>117</v>
      </c>
      <c r="K114" t="s">
        <v>205</v>
      </c>
      <c r="L114" t="s">
        <v>32</v>
      </c>
      <c r="M114" s="2">
        <v>46299</v>
      </c>
      <c r="N114" t="s">
        <v>24</v>
      </c>
      <c r="O114" t="s">
        <v>41</v>
      </c>
      <c r="P114" s="3">
        <v>0.5444444444444444</v>
      </c>
    </row>
    <row r="115" spans="1:16" x14ac:dyDescent="0.3">
      <c r="A115" s="2">
        <v>46272</v>
      </c>
      <c r="B115" t="s">
        <v>26</v>
      </c>
      <c r="C115" t="s">
        <v>43</v>
      </c>
      <c r="D115" t="s">
        <v>28</v>
      </c>
      <c r="E115" t="s">
        <v>29</v>
      </c>
      <c r="F115" t="s">
        <v>20</v>
      </c>
      <c r="G115">
        <v>12</v>
      </c>
      <c r="H115">
        <v>599</v>
      </c>
      <c r="I115">
        <v>7188</v>
      </c>
      <c r="J115" t="s">
        <v>119</v>
      </c>
      <c r="K115" t="s">
        <v>206</v>
      </c>
      <c r="L115" t="s">
        <v>32</v>
      </c>
      <c r="M115" s="2">
        <v>46302</v>
      </c>
      <c r="O115" t="s">
        <v>49</v>
      </c>
      <c r="P115" s="3">
        <v>0.59097222222222223</v>
      </c>
    </row>
    <row r="116" spans="1:16" x14ac:dyDescent="0.3">
      <c r="A116" s="2">
        <v>46275</v>
      </c>
      <c r="B116" t="s">
        <v>34</v>
      </c>
      <c r="C116" t="s">
        <v>50</v>
      </c>
      <c r="D116" t="s">
        <v>36</v>
      </c>
      <c r="E116" t="s">
        <v>37</v>
      </c>
      <c r="F116" t="s">
        <v>38</v>
      </c>
      <c r="G116">
        <v>7</v>
      </c>
      <c r="H116">
        <v>11499</v>
      </c>
      <c r="I116">
        <v>80493</v>
      </c>
      <c r="J116" t="s">
        <v>121</v>
      </c>
      <c r="K116" t="s">
        <v>207</v>
      </c>
      <c r="L116" t="s">
        <v>23</v>
      </c>
      <c r="M116" s="2">
        <v>46305</v>
      </c>
      <c r="O116" t="s">
        <v>56</v>
      </c>
      <c r="P116" s="3">
        <v>0.63749999999999996</v>
      </c>
    </row>
    <row r="117" spans="1:16" x14ac:dyDescent="0.3">
      <c r="A117" s="2">
        <v>46278</v>
      </c>
      <c r="B117" t="s">
        <v>42</v>
      </c>
      <c r="C117" t="s">
        <v>17</v>
      </c>
      <c r="D117" t="s">
        <v>44</v>
      </c>
      <c r="E117" t="s">
        <v>45</v>
      </c>
      <c r="F117" t="s">
        <v>46</v>
      </c>
      <c r="G117">
        <v>2</v>
      </c>
      <c r="H117">
        <v>2799</v>
      </c>
      <c r="I117">
        <v>5598</v>
      </c>
      <c r="J117" t="s">
        <v>123</v>
      </c>
      <c r="K117" t="s">
        <v>208</v>
      </c>
      <c r="L117" t="s">
        <v>32</v>
      </c>
      <c r="M117" s="2">
        <v>46308</v>
      </c>
      <c r="O117" t="s">
        <v>25</v>
      </c>
      <c r="P117" s="3">
        <v>0.68402777777777779</v>
      </c>
    </row>
    <row r="118" spans="1:16" x14ac:dyDescent="0.3">
      <c r="A118" s="2">
        <v>46281</v>
      </c>
      <c r="B118" t="s">
        <v>16</v>
      </c>
      <c r="C118" t="s">
        <v>27</v>
      </c>
      <c r="D118" t="s">
        <v>51</v>
      </c>
      <c r="E118" t="s">
        <v>52</v>
      </c>
      <c r="F118" t="s">
        <v>53</v>
      </c>
      <c r="G118">
        <v>9</v>
      </c>
      <c r="H118">
        <v>3499</v>
      </c>
      <c r="I118">
        <v>31491</v>
      </c>
      <c r="J118" t="s">
        <v>125</v>
      </c>
      <c r="K118" t="s">
        <v>209</v>
      </c>
      <c r="L118" t="s">
        <v>32</v>
      </c>
      <c r="M118" s="2">
        <v>46311</v>
      </c>
      <c r="N118" t="s">
        <v>24</v>
      </c>
      <c r="O118" t="s">
        <v>33</v>
      </c>
      <c r="P118" s="3">
        <v>0.73055555555555551</v>
      </c>
    </row>
    <row r="119" spans="1:16" x14ac:dyDescent="0.3">
      <c r="A119" s="2">
        <v>46284</v>
      </c>
      <c r="B119" t="s">
        <v>26</v>
      </c>
      <c r="C119" t="s">
        <v>35</v>
      </c>
      <c r="D119" t="s">
        <v>57</v>
      </c>
      <c r="E119" t="s">
        <v>58</v>
      </c>
      <c r="F119" t="s">
        <v>20</v>
      </c>
      <c r="G119">
        <v>4</v>
      </c>
      <c r="H119">
        <v>2199</v>
      </c>
      <c r="I119">
        <v>8796</v>
      </c>
      <c r="J119" t="s">
        <v>127</v>
      </c>
      <c r="K119" t="s">
        <v>210</v>
      </c>
      <c r="L119" t="s">
        <v>23</v>
      </c>
      <c r="M119" s="2">
        <v>46314</v>
      </c>
      <c r="O119" t="s">
        <v>41</v>
      </c>
      <c r="P119" s="3">
        <v>0.40208333333333329</v>
      </c>
    </row>
    <row r="120" spans="1:16" x14ac:dyDescent="0.3">
      <c r="A120" s="2">
        <v>46287</v>
      </c>
      <c r="B120" t="s">
        <v>34</v>
      </c>
      <c r="C120" t="s">
        <v>43</v>
      </c>
      <c r="D120" t="s">
        <v>61</v>
      </c>
      <c r="E120" t="s">
        <v>62</v>
      </c>
      <c r="F120" t="s">
        <v>53</v>
      </c>
      <c r="G120">
        <v>11</v>
      </c>
      <c r="H120">
        <v>2499</v>
      </c>
      <c r="I120">
        <v>27489</v>
      </c>
      <c r="J120" t="s">
        <v>129</v>
      </c>
      <c r="K120" t="s">
        <v>211</v>
      </c>
      <c r="L120" t="s">
        <v>32</v>
      </c>
      <c r="M120" s="2">
        <v>46317</v>
      </c>
      <c r="O120" t="s">
        <v>49</v>
      </c>
      <c r="P120" s="3">
        <v>0.44861111111111113</v>
      </c>
    </row>
    <row r="121" spans="1:16" x14ac:dyDescent="0.3">
      <c r="A121" s="2">
        <v>46290</v>
      </c>
      <c r="B121" t="s">
        <v>42</v>
      </c>
      <c r="C121" t="s">
        <v>50</v>
      </c>
      <c r="D121" t="s">
        <v>65</v>
      </c>
      <c r="E121" t="s">
        <v>66</v>
      </c>
      <c r="F121" t="s">
        <v>20</v>
      </c>
      <c r="G121">
        <v>6</v>
      </c>
      <c r="H121">
        <v>1899</v>
      </c>
      <c r="I121">
        <v>11394</v>
      </c>
      <c r="J121" t="s">
        <v>131</v>
      </c>
      <c r="K121" t="s">
        <v>212</v>
      </c>
      <c r="L121" t="s">
        <v>32</v>
      </c>
      <c r="M121" s="2">
        <v>46320</v>
      </c>
      <c r="O121" t="s">
        <v>56</v>
      </c>
      <c r="P121" s="3">
        <v>0.49513888888888891</v>
      </c>
    </row>
    <row r="122" spans="1:16" x14ac:dyDescent="0.3">
      <c r="A122" s="2">
        <v>46113</v>
      </c>
      <c r="B122" t="s">
        <v>16</v>
      </c>
      <c r="C122" t="s">
        <v>17</v>
      </c>
      <c r="D122" t="s">
        <v>18</v>
      </c>
      <c r="E122" t="s">
        <v>19</v>
      </c>
      <c r="F122" t="s">
        <v>20</v>
      </c>
      <c r="G122">
        <v>1</v>
      </c>
      <c r="H122">
        <v>1299</v>
      </c>
      <c r="I122">
        <v>1299</v>
      </c>
      <c r="J122" t="s">
        <v>21</v>
      </c>
      <c r="K122" t="s">
        <v>213</v>
      </c>
      <c r="L122" t="s">
        <v>23</v>
      </c>
      <c r="M122" s="2">
        <v>46143</v>
      </c>
      <c r="N122" t="s">
        <v>24</v>
      </c>
      <c r="O122" t="s">
        <v>25</v>
      </c>
      <c r="P122" s="3">
        <v>0.5</v>
      </c>
    </row>
    <row r="123" spans="1:16" x14ac:dyDescent="0.3">
      <c r="A123" s="2">
        <v>46116</v>
      </c>
      <c r="B123" t="s">
        <v>26</v>
      </c>
      <c r="C123" t="s">
        <v>27</v>
      </c>
      <c r="D123" t="s">
        <v>28</v>
      </c>
      <c r="E123" t="s">
        <v>29</v>
      </c>
      <c r="F123" t="s">
        <v>20</v>
      </c>
      <c r="G123">
        <v>8</v>
      </c>
      <c r="H123">
        <v>599</v>
      </c>
      <c r="I123">
        <v>4792</v>
      </c>
      <c r="J123" t="s">
        <v>30</v>
      </c>
      <c r="K123" t="s">
        <v>214</v>
      </c>
      <c r="L123" t="s">
        <v>32</v>
      </c>
      <c r="M123" s="2">
        <v>46146</v>
      </c>
      <c r="O123" t="s">
        <v>33</v>
      </c>
      <c r="P123" s="3">
        <v>0.54652777777777772</v>
      </c>
    </row>
    <row r="124" spans="1:16" x14ac:dyDescent="0.3">
      <c r="A124" s="2">
        <v>46119</v>
      </c>
      <c r="B124" t="s">
        <v>34</v>
      </c>
      <c r="C124" t="s">
        <v>35</v>
      </c>
      <c r="D124" t="s">
        <v>36</v>
      </c>
      <c r="E124" t="s">
        <v>37</v>
      </c>
      <c r="F124" t="s">
        <v>38</v>
      </c>
      <c r="G124">
        <v>3</v>
      </c>
      <c r="H124">
        <v>11499</v>
      </c>
      <c r="I124">
        <v>34497</v>
      </c>
      <c r="J124" t="s">
        <v>39</v>
      </c>
      <c r="K124" t="s">
        <v>215</v>
      </c>
      <c r="L124" t="s">
        <v>32</v>
      </c>
      <c r="M124" s="2">
        <v>46149</v>
      </c>
      <c r="O124" t="s">
        <v>41</v>
      </c>
      <c r="P124" s="3">
        <v>0.59305555555555556</v>
      </c>
    </row>
    <row r="125" spans="1:16" x14ac:dyDescent="0.3">
      <c r="A125" s="2">
        <v>46122</v>
      </c>
      <c r="B125" t="s">
        <v>42</v>
      </c>
      <c r="C125" t="s">
        <v>43</v>
      </c>
      <c r="D125" t="s">
        <v>44</v>
      </c>
      <c r="E125" t="s">
        <v>45</v>
      </c>
      <c r="F125" t="s">
        <v>46</v>
      </c>
      <c r="G125">
        <v>10</v>
      </c>
      <c r="H125">
        <v>2799</v>
      </c>
      <c r="I125">
        <v>27990</v>
      </c>
      <c r="J125" t="s">
        <v>47</v>
      </c>
      <c r="K125" t="s">
        <v>216</v>
      </c>
      <c r="L125" t="s">
        <v>23</v>
      </c>
      <c r="M125" s="2">
        <v>46152</v>
      </c>
      <c r="O125" t="s">
        <v>49</v>
      </c>
      <c r="P125" s="3">
        <v>0.63958333333333328</v>
      </c>
    </row>
    <row r="126" spans="1:16" x14ac:dyDescent="0.3">
      <c r="A126" s="2">
        <v>46125</v>
      </c>
      <c r="B126" t="s">
        <v>16</v>
      </c>
      <c r="C126" t="s">
        <v>50</v>
      </c>
      <c r="D126" t="s">
        <v>51</v>
      </c>
      <c r="E126" t="s">
        <v>52</v>
      </c>
      <c r="F126" t="s">
        <v>53</v>
      </c>
      <c r="G126">
        <v>5</v>
      </c>
      <c r="H126">
        <v>3499</v>
      </c>
      <c r="I126">
        <v>17495</v>
      </c>
      <c r="J126" t="s">
        <v>54</v>
      </c>
      <c r="K126" t="s">
        <v>217</v>
      </c>
      <c r="L126" t="s">
        <v>32</v>
      </c>
      <c r="M126" s="2">
        <v>46155</v>
      </c>
      <c r="N126" t="s">
        <v>24</v>
      </c>
      <c r="O126" t="s">
        <v>56</v>
      </c>
      <c r="P126" s="3">
        <v>0.68611111111111112</v>
      </c>
    </row>
    <row r="127" spans="1:16" x14ac:dyDescent="0.3">
      <c r="A127" s="2">
        <v>46128</v>
      </c>
      <c r="B127" t="s">
        <v>26</v>
      </c>
      <c r="C127" t="s">
        <v>17</v>
      </c>
      <c r="D127" t="s">
        <v>57</v>
      </c>
      <c r="E127" t="s">
        <v>58</v>
      </c>
      <c r="F127" t="s">
        <v>20</v>
      </c>
      <c r="G127">
        <v>12</v>
      </c>
      <c r="H127">
        <v>2199</v>
      </c>
      <c r="I127">
        <v>26388</v>
      </c>
      <c r="J127" t="s">
        <v>59</v>
      </c>
      <c r="K127" t="s">
        <v>218</v>
      </c>
      <c r="L127" t="s">
        <v>32</v>
      </c>
      <c r="M127" s="2">
        <v>46158</v>
      </c>
      <c r="O127" t="s">
        <v>25</v>
      </c>
      <c r="P127" s="3">
        <v>0.73263888888888884</v>
      </c>
    </row>
    <row r="128" spans="1:16" x14ac:dyDescent="0.3">
      <c r="A128" s="2">
        <v>46131</v>
      </c>
      <c r="B128" t="s">
        <v>34</v>
      </c>
      <c r="C128" t="s">
        <v>27</v>
      </c>
      <c r="D128" t="s">
        <v>61</v>
      </c>
      <c r="E128" t="s">
        <v>62</v>
      </c>
      <c r="F128" t="s">
        <v>53</v>
      </c>
      <c r="G128">
        <v>7</v>
      </c>
      <c r="H128">
        <v>2499</v>
      </c>
      <c r="I128">
        <v>17493</v>
      </c>
      <c r="J128" t="s">
        <v>63</v>
      </c>
      <c r="K128" t="s">
        <v>219</v>
      </c>
      <c r="L128" t="s">
        <v>23</v>
      </c>
      <c r="M128" s="2">
        <v>46161</v>
      </c>
      <c r="O128" t="s">
        <v>33</v>
      </c>
      <c r="P128" s="3">
        <v>0.40416666666666667</v>
      </c>
    </row>
    <row r="129" spans="1:16" x14ac:dyDescent="0.3">
      <c r="A129" s="2">
        <v>46134</v>
      </c>
      <c r="B129" t="s">
        <v>42</v>
      </c>
      <c r="C129" t="s">
        <v>35</v>
      </c>
      <c r="D129" t="s">
        <v>65</v>
      </c>
      <c r="E129" t="s">
        <v>66</v>
      </c>
      <c r="F129" t="s">
        <v>20</v>
      </c>
      <c r="G129">
        <v>2</v>
      </c>
      <c r="H129">
        <v>1899</v>
      </c>
      <c r="I129">
        <v>3798</v>
      </c>
      <c r="J129" t="s">
        <v>67</v>
      </c>
      <c r="K129" t="s">
        <v>220</v>
      </c>
      <c r="L129" t="s">
        <v>32</v>
      </c>
      <c r="M129" s="2">
        <v>46164</v>
      </c>
      <c r="O129" t="s">
        <v>41</v>
      </c>
      <c r="P129" s="3">
        <v>0.45069444444444451</v>
      </c>
    </row>
    <row r="130" spans="1:16" x14ac:dyDescent="0.3">
      <c r="A130" s="2">
        <v>46137</v>
      </c>
      <c r="B130" t="s">
        <v>16</v>
      </c>
      <c r="C130" t="s">
        <v>43</v>
      </c>
      <c r="D130" t="s">
        <v>18</v>
      </c>
      <c r="E130" t="s">
        <v>19</v>
      </c>
      <c r="F130" t="s">
        <v>20</v>
      </c>
      <c r="G130">
        <v>9</v>
      </c>
      <c r="H130">
        <v>1299</v>
      </c>
      <c r="I130">
        <v>11691</v>
      </c>
      <c r="J130" t="s">
        <v>69</v>
      </c>
      <c r="K130" t="s">
        <v>221</v>
      </c>
      <c r="L130" t="s">
        <v>32</v>
      </c>
      <c r="M130" s="2">
        <v>46167</v>
      </c>
      <c r="N130" t="s">
        <v>24</v>
      </c>
      <c r="O130" t="s">
        <v>49</v>
      </c>
      <c r="P130" s="3">
        <v>0.49722222222222218</v>
      </c>
    </row>
    <row r="131" spans="1:16" x14ac:dyDescent="0.3">
      <c r="A131" s="2">
        <v>46140</v>
      </c>
      <c r="B131" t="s">
        <v>26</v>
      </c>
      <c r="C131" t="s">
        <v>50</v>
      </c>
      <c r="D131" t="s">
        <v>28</v>
      </c>
      <c r="E131" t="s">
        <v>29</v>
      </c>
      <c r="F131" t="s">
        <v>20</v>
      </c>
      <c r="G131">
        <v>4</v>
      </c>
      <c r="H131">
        <v>599</v>
      </c>
      <c r="I131">
        <v>2396</v>
      </c>
      <c r="J131" t="s">
        <v>71</v>
      </c>
      <c r="K131" t="s">
        <v>222</v>
      </c>
      <c r="L131" t="s">
        <v>23</v>
      </c>
      <c r="M131" s="2">
        <v>46170</v>
      </c>
      <c r="O131" t="s">
        <v>56</v>
      </c>
      <c r="P131" s="3">
        <v>0.50208333333333333</v>
      </c>
    </row>
    <row r="132" spans="1:16" x14ac:dyDescent="0.3">
      <c r="A132" s="2">
        <v>46143</v>
      </c>
      <c r="B132" t="s">
        <v>34</v>
      </c>
      <c r="C132" t="s">
        <v>17</v>
      </c>
      <c r="D132" t="s">
        <v>36</v>
      </c>
      <c r="E132" t="s">
        <v>37</v>
      </c>
      <c r="F132" t="s">
        <v>38</v>
      </c>
      <c r="G132">
        <v>11</v>
      </c>
      <c r="H132">
        <v>11499</v>
      </c>
      <c r="I132">
        <v>126489</v>
      </c>
      <c r="J132" t="s">
        <v>73</v>
      </c>
      <c r="K132" t="s">
        <v>223</v>
      </c>
      <c r="L132" t="s">
        <v>32</v>
      </c>
      <c r="M132" s="2">
        <v>46173</v>
      </c>
      <c r="O132" t="s">
        <v>25</v>
      </c>
      <c r="P132" s="3">
        <v>0.54861111111111116</v>
      </c>
    </row>
    <row r="133" spans="1:16" x14ac:dyDescent="0.3">
      <c r="A133" s="2">
        <v>46146</v>
      </c>
      <c r="B133" t="s">
        <v>42</v>
      </c>
      <c r="C133" t="s">
        <v>27</v>
      </c>
      <c r="D133" t="s">
        <v>44</v>
      </c>
      <c r="E133" t="s">
        <v>45</v>
      </c>
      <c r="F133" t="s">
        <v>46</v>
      </c>
      <c r="G133">
        <v>6</v>
      </c>
      <c r="H133">
        <v>2799</v>
      </c>
      <c r="I133">
        <v>16794</v>
      </c>
      <c r="J133" t="s">
        <v>75</v>
      </c>
      <c r="K133" t="s">
        <v>224</v>
      </c>
      <c r="L133" t="s">
        <v>32</v>
      </c>
      <c r="M133" s="2">
        <v>46176</v>
      </c>
      <c r="O133" t="s">
        <v>33</v>
      </c>
      <c r="P133" s="3">
        <v>0.59513888888888888</v>
      </c>
    </row>
    <row r="134" spans="1:16" x14ac:dyDescent="0.3">
      <c r="A134" s="2">
        <v>46149</v>
      </c>
      <c r="B134" t="s">
        <v>16</v>
      </c>
      <c r="C134" t="s">
        <v>35</v>
      </c>
      <c r="D134" t="s">
        <v>51</v>
      </c>
      <c r="E134" t="s">
        <v>52</v>
      </c>
      <c r="F134" t="s">
        <v>53</v>
      </c>
      <c r="G134">
        <v>1</v>
      </c>
      <c r="H134">
        <v>3499</v>
      </c>
      <c r="I134">
        <v>3499</v>
      </c>
      <c r="J134" t="s">
        <v>77</v>
      </c>
      <c r="K134" t="s">
        <v>225</v>
      </c>
      <c r="L134" t="s">
        <v>23</v>
      </c>
      <c r="M134" s="2">
        <v>46179</v>
      </c>
      <c r="N134" t="s">
        <v>24</v>
      </c>
      <c r="O134" t="s">
        <v>41</v>
      </c>
      <c r="P134" s="3">
        <v>0.64166666666666672</v>
      </c>
    </row>
    <row r="135" spans="1:16" x14ac:dyDescent="0.3">
      <c r="A135" s="2">
        <v>46152</v>
      </c>
      <c r="B135" t="s">
        <v>26</v>
      </c>
      <c r="C135" t="s">
        <v>43</v>
      </c>
      <c r="D135" t="s">
        <v>57</v>
      </c>
      <c r="E135" t="s">
        <v>58</v>
      </c>
      <c r="F135" t="s">
        <v>20</v>
      </c>
      <c r="G135">
        <v>8</v>
      </c>
      <c r="H135">
        <v>2199</v>
      </c>
      <c r="I135">
        <v>17592</v>
      </c>
      <c r="J135" t="s">
        <v>79</v>
      </c>
      <c r="K135" t="s">
        <v>226</v>
      </c>
      <c r="L135" t="s">
        <v>32</v>
      </c>
      <c r="M135" s="2">
        <v>46182</v>
      </c>
      <c r="O135" t="s">
        <v>49</v>
      </c>
      <c r="P135" s="3">
        <v>0.68819444444444444</v>
      </c>
    </row>
    <row r="136" spans="1:16" x14ac:dyDescent="0.3">
      <c r="A136" s="2">
        <v>46155</v>
      </c>
      <c r="B136" t="s">
        <v>34</v>
      </c>
      <c r="C136" t="s">
        <v>50</v>
      </c>
      <c r="D136" t="s">
        <v>61</v>
      </c>
      <c r="E136" t="s">
        <v>62</v>
      </c>
      <c r="F136" t="s">
        <v>53</v>
      </c>
      <c r="G136">
        <v>3</v>
      </c>
      <c r="H136">
        <v>2499</v>
      </c>
      <c r="I136">
        <v>7497</v>
      </c>
      <c r="J136" t="s">
        <v>81</v>
      </c>
      <c r="K136" t="s">
        <v>227</v>
      </c>
      <c r="L136" t="s">
        <v>32</v>
      </c>
      <c r="M136" s="2">
        <v>46185</v>
      </c>
      <c r="O136" t="s">
        <v>56</v>
      </c>
      <c r="P136" s="3">
        <v>0.73472222222222228</v>
      </c>
    </row>
    <row r="137" spans="1:16" x14ac:dyDescent="0.3">
      <c r="A137" s="2">
        <v>46158</v>
      </c>
      <c r="B137" t="s">
        <v>42</v>
      </c>
      <c r="C137" t="s">
        <v>17</v>
      </c>
      <c r="D137" t="s">
        <v>65</v>
      </c>
      <c r="E137" t="s">
        <v>66</v>
      </c>
      <c r="F137" t="s">
        <v>20</v>
      </c>
      <c r="G137">
        <v>10</v>
      </c>
      <c r="H137">
        <v>1899</v>
      </c>
      <c r="I137">
        <v>18990</v>
      </c>
      <c r="J137" t="s">
        <v>83</v>
      </c>
      <c r="K137" t="s">
        <v>228</v>
      </c>
      <c r="L137" t="s">
        <v>23</v>
      </c>
      <c r="M137" s="2">
        <v>46188</v>
      </c>
      <c r="O137" t="s">
        <v>25</v>
      </c>
      <c r="P137" s="3">
        <v>0.40625</v>
      </c>
    </row>
    <row r="138" spans="1:16" x14ac:dyDescent="0.3">
      <c r="A138" s="2">
        <v>46161</v>
      </c>
      <c r="B138" t="s">
        <v>16</v>
      </c>
      <c r="C138" t="s">
        <v>27</v>
      </c>
      <c r="D138" t="s">
        <v>18</v>
      </c>
      <c r="E138" t="s">
        <v>19</v>
      </c>
      <c r="F138" t="s">
        <v>20</v>
      </c>
      <c r="G138">
        <v>5</v>
      </c>
      <c r="H138">
        <v>1299</v>
      </c>
      <c r="I138">
        <v>6495</v>
      </c>
      <c r="J138" t="s">
        <v>85</v>
      </c>
      <c r="K138" t="s">
        <v>229</v>
      </c>
      <c r="L138" t="s">
        <v>32</v>
      </c>
      <c r="M138" s="2">
        <v>46191</v>
      </c>
      <c r="N138" t="s">
        <v>24</v>
      </c>
      <c r="O138" t="s">
        <v>33</v>
      </c>
      <c r="P138" s="3">
        <v>0.45277777777777778</v>
      </c>
    </row>
    <row r="139" spans="1:16" x14ac:dyDescent="0.3">
      <c r="A139" s="2">
        <v>46164</v>
      </c>
      <c r="B139" t="s">
        <v>26</v>
      </c>
      <c r="C139" t="s">
        <v>35</v>
      </c>
      <c r="D139" t="s">
        <v>28</v>
      </c>
      <c r="E139" t="s">
        <v>29</v>
      </c>
      <c r="F139" t="s">
        <v>20</v>
      </c>
      <c r="G139">
        <v>12</v>
      </c>
      <c r="H139">
        <v>599</v>
      </c>
      <c r="I139">
        <v>7188</v>
      </c>
      <c r="J139" t="s">
        <v>87</v>
      </c>
      <c r="K139" t="s">
        <v>230</v>
      </c>
      <c r="L139" t="s">
        <v>32</v>
      </c>
      <c r="M139" s="2">
        <v>46194</v>
      </c>
      <c r="O139" t="s">
        <v>41</v>
      </c>
      <c r="P139" s="3">
        <v>0.49930555555555561</v>
      </c>
    </row>
    <row r="140" spans="1:16" x14ac:dyDescent="0.3">
      <c r="A140" s="2">
        <v>46167</v>
      </c>
      <c r="B140" t="s">
        <v>34</v>
      </c>
      <c r="C140" t="s">
        <v>43</v>
      </c>
      <c r="D140" t="s">
        <v>36</v>
      </c>
      <c r="E140" t="s">
        <v>37</v>
      </c>
      <c r="F140" t="s">
        <v>38</v>
      </c>
      <c r="G140">
        <v>7</v>
      </c>
      <c r="H140">
        <v>11499</v>
      </c>
      <c r="I140">
        <v>80493</v>
      </c>
      <c r="J140" t="s">
        <v>89</v>
      </c>
      <c r="K140" t="s">
        <v>231</v>
      </c>
      <c r="L140" t="s">
        <v>23</v>
      </c>
      <c r="M140" s="2">
        <v>46197</v>
      </c>
      <c r="O140" t="s">
        <v>49</v>
      </c>
      <c r="P140" s="3">
        <v>0.50416666666666665</v>
      </c>
    </row>
    <row r="141" spans="1:16" x14ac:dyDescent="0.3">
      <c r="A141" s="2">
        <v>46170</v>
      </c>
      <c r="B141" t="s">
        <v>42</v>
      </c>
      <c r="C141" t="s">
        <v>50</v>
      </c>
      <c r="D141" t="s">
        <v>44</v>
      </c>
      <c r="E141" t="s">
        <v>45</v>
      </c>
      <c r="F141" t="s">
        <v>46</v>
      </c>
      <c r="G141">
        <v>2</v>
      </c>
      <c r="H141">
        <v>2799</v>
      </c>
      <c r="I141">
        <v>5598</v>
      </c>
      <c r="J141" t="s">
        <v>91</v>
      </c>
      <c r="K141" t="s">
        <v>232</v>
      </c>
      <c r="L141" t="s">
        <v>32</v>
      </c>
      <c r="M141" s="2">
        <v>46200</v>
      </c>
      <c r="O141" t="s">
        <v>56</v>
      </c>
      <c r="P141" s="3">
        <v>0.55069444444444449</v>
      </c>
    </row>
    <row r="142" spans="1:16" x14ac:dyDescent="0.3">
      <c r="A142" s="2">
        <v>46173</v>
      </c>
      <c r="B142" t="s">
        <v>16</v>
      </c>
      <c r="C142" t="s">
        <v>17</v>
      </c>
      <c r="D142" t="s">
        <v>51</v>
      </c>
      <c r="E142" t="s">
        <v>52</v>
      </c>
      <c r="F142" t="s">
        <v>53</v>
      </c>
      <c r="G142">
        <v>9</v>
      </c>
      <c r="H142">
        <v>3499</v>
      </c>
      <c r="I142">
        <v>31491</v>
      </c>
      <c r="J142" t="s">
        <v>93</v>
      </c>
      <c r="K142" t="s">
        <v>233</v>
      </c>
      <c r="L142" t="s">
        <v>32</v>
      </c>
      <c r="M142" s="2">
        <v>46203</v>
      </c>
      <c r="N142" t="s">
        <v>24</v>
      </c>
      <c r="O142" t="s">
        <v>25</v>
      </c>
      <c r="P142" s="3">
        <v>0.59722222222222221</v>
      </c>
    </row>
    <row r="143" spans="1:16" x14ac:dyDescent="0.3">
      <c r="A143" s="2">
        <v>46176</v>
      </c>
      <c r="B143" t="s">
        <v>26</v>
      </c>
      <c r="C143" t="s">
        <v>27</v>
      </c>
      <c r="D143" t="s">
        <v>57</v>
      </c>
      <c r="E143" t="s">
        <v>58</v>
      </c>
      <c r="F143" t="s">
        <v>20</v>
      </c>
      <c r="G143">
        <v>4</v>
      </c>
      <c r="H143">
        <v>2199</v>
      </c>
      <c r="I143">
        <v>8796</v>
      </c>
      <c r="J143" t="s">
        <v>95</v>
      </c>
      <c r="K143" t="s">
        <v>234</v>
      </c>
      <c r="L143" t="s">
        <v>23</v>
      </c>
      <c r="M143" s="2">
        <v>46206</v>
      </c>
      <c r="O143" t="s">
        <v>33</v>
      </c>
      <c r="P143" s="3">
        <v>0.64375000000000004</v>
      </c>
    </row>
    <row r="144" spans="1:16" x14ac:dyDescent="0.3">
      <c r="A144" s="2">
        <v>46179</v>
      </c>
      <c r="B144" t="s">
        <v>34</v>
      </c>
      <c r="C144" t="s">
        <v>35</v>
      </c>
      <c r="D144" t="s">
        <v>61</v>
      </c>
      <c r="E144" t="s">
        <v>62</v>
      </c>
      <c r="F144" t="s">
        <v>53</v>
      </c>
      <c r="G144">
        <v>11</v>
      </c>
      <c r="H144">
        <v>2499</v>
      </c>
      <c r="I144">
        <v>27489</v>
      </c>
      <c r="J144" t="s">
        <v>97</v>
      </c>
      <c r="K144" t="s">
        <v>235</v>
      </c>
      <c r="L144" t="s">
        <v>32</v>
      </c>
      <c r="M144" s="2">
        <v>46209</v>
      </c>
      <c r="O144" t="s">
        <v>41</v>
      </c>
      <c r="P144" s="3">
        <v>0.69027777777777777</v>
      </c>
    </row>
    <row r="145" spans="1:16" x14ac:dyDescent="0.3">
      <c r="A145" s="2">
        <v>46182</v>
      </c>
      <c r="B145" t="s">
        <v>42</v>
      </c>
      <c r="C145" t="s">
        <v>43</v>
      </c>
      <c r="D145" t="s">
        <v>65</v>
      </c>
      <c r="E145" t="s">
        <v>66</v>
      </c>
      <c r="F145" t="s">
        <v>20</v>
      </c>
      <c r="G145">
        <v>6</v>
      </c>
      <c r="H145">
        <v>1899</v>
      </c>
      <c r="I145">
        <v>11394</v>
      </c>
      <c r="J145" t="s">
        <v>99</v>
      </c>
      <c r="K145" t="s">
        <v>236</v>
      </c>
      <c r="L145" t="s">
        <v>32</v>
      </c>
      <c r="M145" s="2">
        <v>46212</v>
      </c>
      <c r="O145" t="s">
        <v>49</v>
      </c>
      <c r="P145" s="3">
        <v>0.7368055555555556</v>
      </c>
    </row>
    <row r="146" spans="1:16" x14ac:dyDescent="0.3">
      <c r="A146" s="2">
        <v>46185</v>
      </c>
      <c r="B146" t="s">
        <v>16</v>
      </c>
      <c r="C146" t="s">
        <v>50</v>
      </c>
      <c r="D146" t="s">
        <v>18</v>
      </c>
      <c r="E146" t="s">
        <v>19</v>
      </c>
      <c r="F146" t="s">
        <v>20</v>
      </c>
      <c r="G146">
        <v>1</v>
      </c>
      <c r="H146">
        <v>1299</v>
      </c>
      <c r="I146">
        <v>1299</v>
      </c>
      <c r="J146" t="s">
        <v>101</v>
      </c>
      <c r="K146" t="s">
        <v>237</v>
      </c>
      <c r="L146" t="s">
        <v>23</v>
      </c>
      <c r="M146" s="2">
        <v>46215</v>
      </c>
      <c r="N146" t="s">
        <v>24</v>
      </c>
      <c r="O146" t="s">
        <v>56</v>
      </c>
      <c r="P146" s="3">
        <v>0.40833333333333333</v>
      </c>
    </row>
    <row r="147" spans="1:16" x14ac:dyDescent="0.3">
      <c r="A147" s="2">
        <v>46188</v>
      </c>
      <c r="B147" t="s">
        <v>26</v>
      </c>
      <c r="C147" t="s">
        <v>17</v>
      </c>
      <c r="D147" t="s">
        <v>28</v>
      </c>
      <c r="E147" t="s">
        <v>29</v>
      </c>
      <c r="F147" t="s">
        <v>20</v>
      </c>
      <c r="G147">
        <v>8</v>
      </c>
      <c r="H147">
        <v>599</v>
      </c>
      <c r="I147">
        <v>4792</v>
      </c>
      <c r="J147" t="s">
        <v>103</v>
      </c>
      <c r="K147" t="s">
        <v>238</v>
      </c>
      <c r="L147" t="s">
        <v>32</v>
      </c>
      <c r="M147" s="2">
        <v>46218</v>
      </c>
      <c r="O147" t="s">
        <v>25</v>
      </c>
      <c r="P147" s="3">
        <v>0.4548611111111111</v>
      </c>
    </row>
    <row r="148" spans="1:16" x14ac:dyDescent="0.3">
      <c r="A148" s="2">
        <v>46191</v>
      </c>
      <c r="B148" t="s">
        <v>34</v>
      </c>
      <c r="C148" t="s">
        <v>27</v>
      </c>
      <c r="D148" t="s">
        <v>36</v>
      </c>
      <c r="E148" t="s">
        <v>37</v>
      </c>
      <c r="F148" t="s">
        <v>38</v>
      </c>
      <c r="G148">
        <v>3</v>
      </c>
      <c r="H148">
        <v>11499</v>
      </c>
      <c r="I148">
        <v>34497</v>
      </c>
      <c r="J148" t="s">
        <v>105</v>
      </c>
      <c r="K148" t="s">
        <v>239</v>
      </c>
      <c r="L148" t="s">
        <v>32</v>
      </c>
      <c r="M148" s="2">
        <v>46221</v>
      </c>
      <c r="O148" t="s">
        <v>33</v>
      </c>
      <c r="P148" s="3">
        <v>0.4597222222222222</v>
      </c>
    </row>
    <row r="149" spans="1:16" x14ac:dyDescent="0.3">
      <c r="A149" s="2">
        <v>46194</v>
      </c>
      <c r="B149" t="s">
        <v>42</v>
      </c>
      <c r="C149" t="s">
        <v>35</v>
      </c>
      <c r="D149" t="s">
        <v>44</v>
      </c>
      <c r="E149" t="s">
        <v>45</v>
      </c>
      <c r="F149" t="s">
        <v>46</v>
      </c>
      <c r="G149">
        <v>10</v>
      </c>
      <c r="H149">
        <v>2799</v>
      </c>
      <c r="I149">
        <v>27990</v>
      </c>
      <c r="J149" t="s">
        <v>107</v>
      </c>
      <c r="K149" t="s">
        <v>240</v>
      </c>
      <c r="L149" t="s">
        <v>23</v>
      </c>
      <c r="M149" s="2">
        <v>46224</v>
      </c>
      <c r="O149" t="s">
        <v>41</v>
      </c>
      <c r="P149" s="3">
        <v>0.50624999999999998</v>
      </c>
    </row>
    <row r="150" spans="1:16" x14ac:dyDescent="0.3">
      <c r="A150" s="2">
        <v>46197</v>
      </c>
      <c r="B150" t="s">
        <v>16</v>
      </c>
      <c r="C150" t="s">
        <v>43</v>
      </c>
      <c r="D150" t="s">
        <v>51</v>
      </c>
      <c r="E150" t="s">
        <v>52</v>
      </c>
      <c r="F150" t="s">
        <v>53</v>
      </c>
      <c r="G150">
        <v>5</v>
      </c>
      <c r="H150">
        <v>3499</v>
      </c>
      <c r="I150">
        <v>17495</v>
      </c>
      <c r="J150" t="s">
        <v>109</v>
      </c>
      <c r="K150" t="s">
        <v>241</v>
      </c>
      <c r="L150" t="s">
        <v>32</v>
      </c>
      <c r="M150" s="2">
        <v>46227</v>
      </c>
      <c r="N150" t="s">
        <v>24</v>
      </c>
      <c r="O150" t="s">
        <v>49</v>
      </c>
      <c r="P150" s="3">
        <v>0.55277777777777781</v>
      </c>
    </row>
    <row r="151" spans="1:16" x14ac:dyDescent="0.3">
      <c r="A151" s="2">
        <v>46200</v>
      </c>
      <c r="B151" t="s">
        <v>26</v>
      </c>
      <c r="C151" t="s">
        <v>50</v>
      </c>
      <c r="D151" t="s">
        <v>57</v>
      </c>
      <c r="E151" t="s">
        <v>58</v>
      </c>
      <c r="F151" t="s">
        <v>20</v>
      </c>
      <c r="G151">
        <v>12</v>
      </c>
      <c r="H151">
        <v>2199</v>
      </c>
      <c r="I151">
        <v>26388</v>
      </c>
      <c r="J151" t="s">
        <v>111</v>
      </c>
      <c r="K151" t="s">
        <v>242</v>
      </c>
      <c r="L151" t="s">
        <v>32</v>
      </c>
      <c r="M151" s="2">
        <v>46230</v>
      </c>
      <c r="O151" t="s">
        <v>56</v>
      </c>
      <c r="P151" s="3">
        <v>0.59930555555555554</v>
      </c>
    </row>
    <row r="152" spans="1:16" x14ac:dyDescent="0.3">
      <c r="A152" s="2">
        <v>46203</v>
      </c>
      <c r="B152" t="s">
        <v>34</v>
      </c>
      <c r="C152" t="s">
        <v>17</v>
      </c>
      <c r="D152" t="s">
        <v>61</v>
      </c>
      <c r="E152" t="s">
        <v>62</v>
      </c>
      <c r="F152" t="s">
        <v>53</v>
      </c>
      <c r="G152">
        <v>7</v>
      </c>
      <c r="H152">
        <v>2499</v>
      </c>
      <c r="I152">
        <v>17493</v>
      </c>
      <c r="J152" t="s">
        <v>113</v>
      </c>
      <c r="K152" t="s">
        <v>243</v>
      </c>
      <c r="L152" t="s">
        <v>23</v>
      </c>
      <c r="M152" s="2">
        <v>46233</v>
      </c>
      <c r="O152" t="s">
        <v>25</v>
      </c>
      <c r="P152" s="3">
        <v>0.64583333333333337</v>
      </c>
    </row>
    <row r="153" spans="1:16" x14ac:dyDescent="0.3">
      <c r="A153" s="2">
        <v>46206</v>
      </c>
      <c r="B153" t="s">
        <v>42</v>
      </c>
      <c r="C153" t="s">
        <v>27</v>
      </c>
      <c r="D153" t="s">
        <v>65</v>
      </c>
      <c r="E153" t="s">
        <v>66</v>
      </c>
      <c r="F153" t="s">
        <v>20</v>
      </c>
      <c r="G153">
        <v>2</v>
      </c>
      <c r="H153">
        <v>1899</v>
      </c>
      <c r="I153">
        <v>3798</v>
      </c>
      <c r="J153" t="s">
        <v>115</v>
      </c>
      <c r="K153" t="s">
        <v>244</v>
      </c>
      <c r="L153" t="s">
        <v>32</v>
      </c>
      <c r="M153" s="2">
        <v>46236</v>
      </c>
      <c r="O153" t="s">
        <v>33</v>
      </c>
      <c r="P153" s="3">
        <v>0.69236111111111109</v>
      </c>
    </row>
    <row r="154" spans="1:16" x14ac:dyDescent="0.3">
      <c r="A154" s="2">
        <v>46209</v>
      </c>
      <c r="B154" t="s">
        <v>16</v>
      </c>
      <c r="C154" t="s">
        <v>35</v>
      </c>
      <c r="D154" t="s">
        <v>18</v>
      </c>
      <c r="E154" t="s">
        <v>19</v>
      </c>
      <c r="F154" t="s">
        <v>20</v>
      </c>
      <c r="G154">
        <v>9</v>
      </c>
      <c r="H154">
        <v>1299</v>
      </c>
      <c r="I154">
        <v>11691</v>
      </c>
      <c r="J154" t="s">
        <v>117</v>
      </c>
      <c r="K154" t="s">
        <v>245</v>
      </c>
      <c r="L154" t="s">
        <v>32</v>
      </c>
      <c r="M154" s="2">
        <v>46239</v>
      </c>
      <c r="N154" t="s">
        <v>24</v>
      </c>
      <c r="O154" t="s">
        <v>41</v>
      </c>
      <c r="P154" s="3">
        <v>0.73888888888888893</v>
      </c>
    </row>
    <row r="155" spans="1:16" x14ac:dyDescent="0.3">
      <c r="A155" s="2">
        <v>46212</v>
      </c>
      <c r="B155" t="s">
        <v>26</v>
      </c>
      <c r="C155" t="s">
        <v>43</v>
      </c>
      <c r="D155" t="s">
        <v>28</v>
      </c>
      <c r="E155" t="s">
        <v>29</v>
      </c>
      <c r="F155" t="s">
        <v>20</v>
      </c>
      <c r="G155">
        <v>4</v>
      </c>
      <c r="H155">
        <v>599</v>
      </c>
      <c r="I155">
        <v>2396</v>
      </c>
      <c r="J155" t="s">
        <v>119</v>
      </c>
      <c r="K155" t="s">
        <v>246</v>
      </c>
      <c r="L155" t="s">
        <v>23</v>
      </c>
      <c r="M155" s="2">
        <v>46242</v>
      </c>
      <c r="O155" t="s">
        <v>49</v>
      </c>
      <c r="P155" s="3">
        <v>0.41041666666666671</v>
      </c>
    </row>
    <row r="156" spans="1:16" x14ac:dyDescent="0.3">
      <c r="A156" s="2">
        <v>46215</v>
      </c>
      <c r="B156" t="s">
        <v>34</v>
      </c>
      <c r="C156" t="s">
        <v>50</v>
      </c>
      <c r="D156" t="s">
        <v>36</v>
      </c>
      <c r="E156" t="s">
        <v>37</v>
      </c>
      <c r="F156" t="s">
        <v>38</v>
      </c>
      <c r="G156">
        <v>11</v>
      </c>
      <c r="H156">
        <v>11499</v>
      </c>
      <c r="I156">
        <v>126489</v>
      </c>
      <c r="J156" t="s">
        <v>121</v>
      </c>
      <c r="K156" t="s">
        <v>247</v>
      </c>
      <c r="L156" t="s">
        <v>32</v>
      </c>
      <c r="M156" s="2">
        <v>46245</v>
      </c>
      <c r="O156" t="s">
        <v>56</v>
      </c>
      <c r="P156" s="3">
        <v>0.45694444444444438</v>
      </c>
    </row>
    <row r="157" spans="1:16" x14ac:dyDescent="0.3">
      <c r="A157" s="2">
        <v>46218</v>
      </c>
      <c r="B157" t="s">
        <v>42</v>
      </c>
      <c r="C157" t="s">
        <v>17</v>
      </c>
      <c r="D157" t="s">
        <v>44</v>
      </c>
      <c r="E157" t="s">
        <v>45</v>
      </c>
      <c r="F157" t="s">
        <v>46</v>
      </c>
      <c r="G157">
        <v>6</v>
      </c>
      <c r="H157">
        <v>2799</v>
      </c>
      <c r="I157">
        <v>16794</v>
      </c>
      <c r="J157" t="s">
        <v>123</v>
      </c>
      <c r="K157" t="s">
        <v>248</v>
      </c>
      <c r="L157" t="s">
        <v>32</v>
      </c>
      <c r="M157" s="2">
        <v>46248</v>
      </c>
      <c r="O157" t="s">
        <v>25</v>
      </c>
      <c r="P157" s="3">
        <v>0.46180555555555558</v>
      </c>
    </row>
    <row r="158" spans="1:16" x14ac:dyDescent="0.3">
      <c r="A158" s="2">
        <v>46221</v>
      </c>
      <c r="B158" t="s">
        <v>16</v>
      </c>
      <c r="C158" t="s">
        <v>27</v>
      </c>
      <c r="D158" t="s">
        <v>51</v>
      </c>
      <c r="E158" t="s">
        <v>52</v>
      </c>
      <c r="F158" t="s">
        <v>53</v>
      </c>
      <c r="G158">
        <v>1</v>
      </c>
      <c r="H158">
        <v>3499</v>
      </c>
      <c r="I158">
        <v>3499</v>
      </c>
      <c r="J158" t="s">
        <v>125</v>
      </c>
      <c r="K158" t="s">
        <v>249</v>
      </c>
      <c r="L158" t="s">
        <v>23</v>
      </c>
      <c r="M158" s="2">
        <v>46251</v>
      </c>
      <c r="N158" t="s">
        <v>24</v>
      </c>
      <c r="O158" t="s">
        <v>33</v>
      </c>
      <c r="P158" s="3">
        <v>0.5083333333333333</v>
      </c>
    </row>
    <row r="159" spans="1:16" x14ac:dyDescent="0.3">
      <c r="A159" s="2">
        <v>46224</v>
      </c>
      <c r="B159" t="s">
        <v>26</v>
      </c>
      <c r="C159" t="s">
        <v>35</v>
      </c>
      <c r="D159" t="s">
        <v>57</v>
      </c>
      <c r="E159" t="s">
        <v>58</v>
      </c>
      <c r="F159" t="s">
        <v>20</v>
      </c>
      <c r="G159">
        <v>8</v>
      </c>
      <c r="H159">
        <v>2199</v>
      </c>
      <c r="I159">
        <v>17592</v>
      </c>
      <c r="J159" t="s">
        <v>127</v>
      </c>
      <c r="K159" t="s">
        <v>250</v>
      </c>
      <c r="L159" t="s">
        <v>32</v>
      </c>
      <c r="M159" s="2">
        <v>46254</v>
      </c>
      <c r="O159" t="s">
        <v>41</v>
      </c>
      <c r="P159" s="3">
        <v>0.55486111111111114</v>
      </c>
    </row>
    <row r="160" spans="1:16" x14ac:dyDescent="0.3">
      <c r="A160" s="2">
        <v>46227</v>
      </c>
      <c r="B160" t="s">
        <v>34</v>
      </c>
      <c r="C160" t="s">
        <v>43</v>
      </c>
      <c r="D160" t="s">
        <v>61</v>
      </c>
      <c r="E160" t="s">
        <v>62</v>
      </c>
      <c r="F160" t="s">
        <v>53</v>
      </c>
      <c r="G160">
        <v>3</v>
      </c>
      <c r="H160">
        <v>2499</v>
      </c>
      <c r="I160">
        <v>7497</v>
      </c>
      <c r="J160" t="s">
        <v>129</v>
      </c>
      <c r="K160" t="s">
        <v>251</v>
      </c>
      <c r="L160" t="s">
        <v>32</v>
      </c>
      <c r="M160" s="2">
        <v>46257</v>
      </c>
      <c r="O160" t="s">
        <v>49</v>
      </c>
      <c r="P160" s="3">
        <v>0.60138888888888886</v>
      </c>
    </row>
    <row r="161" spans="1:16" x14ac:dyDescent="0.3">
      <c r="A161" s="2">
        <v>46230</v>
      </c>
      <c r="B161" t="s">
        <v>42</v>
      </c>
      <c r="C161" t="s">
        <v>50</v>
      </c>
      <c r="D161" t="s">
        <v>65</v>
      </c>
      <c r="E161" t="s">
        <v>66</v>
      </c>
      <c r="F161" t="s">
        <v>20</v>
      </c>
      <c r="G161">
        <v>10</v>
      </c>
      <c r="H161">
        <v>1899</v>
      </c>
      <c r="I161">
        <v>18990</v>
      </c>
      <c r="J161" t="s">
        <v>131</v>
      </c>
      <c r="K161" t="s">
        <v>252</v>
      </c>
      <c r="L161" t="s">
        <v>23</v>
      </c>
      <c r="M161" s="2">
        <v>46260</v>
      </c>
      <c r="O161" t="s">
        <v>56</v>
      </c>
      <c r="P161" s="3">
        <v>0.6479166666666667</v>
      </c>
    </row>
    <row r="162" spans="1:16" x14ac:dyDescent="0.3">
      <c r="A162" s="2">
        <v>46233</v>
      </c>
      <c r="B162" t="s">
        <v>16</v>
      </c>
      <c r="C162" t="s">
        <v>17</v>
      </c>
      <c r="D162" t="s">
        <v>18</v>
      </c>
      <c r="E162" t="s">
        <v>19</v>
      </c>
      <c r="F162" t="s">
        <v>20</v>
      </c>
      <c r="G162">
        <v>5</v>
      </c>
      <c r="H162">
        <v>1299</v>
      </c>
      <c r="I162">
        <v>6495</v>
      </c>
      <c r="J162" t="s">
        <v>21</v>
      </c>
      <c r="K162" t="s">
        <v>253</v>
      </c>
      <c r="L162" t="s">
        <v>32</v>
      </c>
      <c r="M162" s="2">
        <v>46263</v>
      </c>
      <c r="N162" t="s">
        <v>24</v>
      </c>
      <c r="O162" t="s">
        <v>25</v>
      </c>
      <c r="P162" s="3">
        <v>0.69444444444444442</v>
      </c>
    </row>
    <row r="163" spans="1:16" x14ac:dyDescent="0.3">
      <c r="A163" s="2">
        <v>46236</v>
      </c>
      <c r="B163" t="s">
        <v>26</v>
      </c>
      <c r="C163" t="s">
        <v>27</v>
      </c>
      <c r="D163" t="s">
        <v>28</v>
      </c>
      <c r="E163" t="s">
        <v>29</v>
      </c>
      <c r="F163" t="s">
        <v>20</v>
      </c>
      <c r="G163">
        <v>12</v>
      </c>
      <c r="H163">
        <v>599</v>
      </c>
      <c r="I163">
        <v>7188</v>
      </c>
      <c r="J163" t="s">
        <v>30</v>
      </c>
      <c r="K163" t="s">
        <v>254</v>
      </c>
      <c r="L163" t="s">
        <v>32</v>
      </c>
      <c r="M163" s="2">
        <v>46266</v>
      </c>
      <c r="O163" t="s">
        <v>33</v>
      </c>
      <c r="P163" s="3">
        <v>0.74097222222222225</v>
      </c>
    </row>
    <row r="164" spans="1:16" x14ac:dyDescent="0.3">
      <c r="A164" s="2">
        <v>46239</v>
      </c>
      <c r="B164" t="s">
        <v>34</v>
      </c>
      <c r="C164" t="s">
        <v>35</v>
      </c>
      <c r="D164" t="s">
        <v>36</v>
      </c>
      <c r="E164" t="s">
        <v>37</v>
      </c>
      <c r="F164" t="s">
        <v>38</v>
      </c>
      <c r="G164">
        <v>7</v>
      </c>
      <c r="H164">
        <v>11499</v>
      </c>
      <c r="I164">
        <v>80493</v>
      </c>
      <c r="J164" t="s">
        <v>39</v>
      </c>
      <c r="K164" t="s">
        <v>255</v>
      </c>
      <c r="L164" t="s">
        <v>23</v>
      </c>
      <c r="M164" s="2">
        <v>46269</v>
      </c>
      <c r="O164" t="s">
        <v>41</v>
      </c>
      <c r="P164" s="3">
        <v>0.41249999999999998</v>
      </c>
    </row>
    <row r="165" spans="1:16" x14ac:dyDescent="0.3">
      <c r="A165" s="2">
        <v>46242</v>
      </c>
      <c r="B165" t="s">
        <v>42</v>
      </c>
      <c r="C165" t="s">
        <v>43</v>
      </c>
      <c r="D165" t="s">
        <v>44</v>
      </c>
      <c r="E165" t="s">
        <v>45</v>
      </c>
      <c r="F165" t="s">
        <v>46</v>
      </c>
      <c r="G165">
        <v>2</v>
      </c>
      <c r="H165">
        <v>2799</v>
      </c>
      <c r="I165">
        <v>5598</v>
      </c>
      <c r="J165" t="s">
        <v>47</v>
      </c>
      <c r="K165" t="s">
        <v>256</v>
      </c>
      <c r="L165" t="s">
        <v>32</v>
      </c>
      <c r="M165" s="2">
        <v>46272</v>
      </c>
      <c r="O165" t="s">
        <v>49</v>
      </c>
      <c r="P165" s="3">
        <v>0.41736111111111113</v>
      </c>
    </row>
    <row r="166" spans="1:16" x14ac:dyDescent="0.3">
      <c r="A166" s="2">
        <v>46245</v>
      </c>
      <c r="B166" t="s">
        <v>16</v>
      </c>
      <c r="C166" t="s">
        <v>50</v>
      </c>
      <c r="D166" t="s">
        <v>51</v>
      </c>
      <c r="E166" t="s">
        <v>52</v>
      </c>
      <c r="F166" t="s">
        <v>53</v>
      </c>
      <c r="G166">
        <v>9</v>
      </c>
      <c r="H166">
        <v>3499</v>
      </c>
      <c r="I166">
        <v>31491</v>
      </c>
      <c r="J166" t="s">
        <v>54</v>
      </c>
      <c r="K166" t="s">
        <v>257</v>
      </c>
      <c r="L166" t="s">
        <v>32</v>
      </c>
      <c r="M166" s="2">
        <v>46275</v>
      </c>
      <c r="N166" t="s">
        <v>24</v>
      </c>
      <c r="O166" t="s">
        <v>56</v>
      </c>
      <c r="P166" s="3">
        <v>0.46388888888888891</v>
      </c>
    </row>
    <row r="167" spans="1:16" x14ac:dyDescent="0.3">
      <c r="A167" s="2">
        <v>46248</v>
      </c>
      <c r="B167" t="s">
        <v>26</v>
      </c>
      <c r="C167" t="s">
        <v>17</v>
      </c>
      <c r="D167" t="s">
        <v>57</v>
      </c>
      <c r="E167" t="s">
        <v>58</v>
      </c>
      <c r="F167" t="s">
        <v>20</v>
      </c>
      <c r="G167">
        <v>4</v>
      </c>
      <c r="H167">
        <v>2199</v>
      </c>
      <c r="I167">
        <v>8796</v>
      </c>
      <c r="J167" t="s">
        <v>59</v>
      </c>
      <c r="K167" t="s">
        <v>258</v>
      </c>
      <c r="L167" t="s">
        <v>23</v>
      </c>
      <c r="M167" s="2">
        <v>46278</v>
      </c>
      <c r="O167" t="s">
        <v>25</v>
      </c>
      <c r="P167" s="3">
        <v>0.51041666666666663</v>
      </c>
    </row>
    <row r="168" spans="1:16" x14ac:dyDescent="0.3">
      <c r="A168" s="2">
        <v>46251</v>
      </c>
      <c r="B168" t="s">
        <v>34</v>
      </c>
      <c r="C168" t="s">
        <v>27</v>
      </c>
      <c r="D168" t="s">
        <v>61</v>
      </c>
      <c r="E168" t="s">
        <v>62</v>
      </c>
      <c r="F168" t="s">
        <v>53</v>
      </c>
      <c r="G168">
        <v>11</v>
      </c>
      <c r="H168">
        <v>2499</v>
      </c>
      <c r="I168">
        <v>27489</v>
      </c>
      <c r="J168" t="s">
        <v>63</v>
      </c>
      <c r="K168" t="s">
        <v>259</v>
      </c>
      <c r="L168" t="s">
        <v>32</v>
      </c>
      <c r="M168" s="2">
        <v>46281</v>
      </c>
      <c r="O168" t="s">
        <v>33</v>
      </c>
      <c r="P168" s="3">
        <v>0.55694444444444446</v>
      </c>
    </row>
    <row r="169" spans="1:16" x14ac:dyDescent="0.3">
      <c r="A169" s="2">
        <v>46254</v>
      </c>
      <c r="B169" t="s">
        <v>42</v>
      </c>
      <c r="C169" t="s">
        <v>35</v>
      </c>
      <c r="D169" t="s">
        <v>65</v>
      </c>
      <c r="E169" t="s">
        <v>66</v>
      </c>
      <c r="F169" t="s">
        <v>20</v>
      </c>
      <c r="G169">
        <v>6</v>
      </c>
      <c r="H169">
        <v>1899</v>
      </c>
      <c r="I169">
        <v>11394</v>
      </c>
      <c r="J169" t="s">
        <v>67</v>
      </c>
      <c r="K169" t="s">
        <v>260</v>
      </c>
      <c r="L169" t="s">
        <v>32</v>
      </c>
      <c r="M169" s="2">
        <v>46284</v>
      </c>
      <c r="O169" t="s">
        <v>41</v>
      </c>
      <c r="P169" s="3">
        <v>0.60347222222222219</v>
      </c>
    </row>
    <row r="170" spans="1:16" x14ac:dyDescent="0.3">
      <c r="A170" s="2">
        <v>46257</v>
      </c>
      <c r="B170" t="s">
        <v>16</v>
      </c>
      <c r="C170" t="s">
        <v>43</v>
      </c>
      <c r="D170" t="s">
        <v>18</v>
      </c>
      <c r="E170" t="s">
        <v>19</v>
      </c>
      <c r="F170" t="s">
        <v>20</v>
      </c>
      <c r="G170">
        <v>1</v>
      </c>
      <c r="H170">
        <v>1299</v>
      </c>
      <c r="I170">
        <v>1299</v>
      </c>
      <c r="J170" t="s">
        <v>69</v>
      </c>
      <c r="K170" t="s">
        <v>261</v>
      </c>
      <c r="L170" t="s">
        <v>23</v>
      </c>
      <c r="M170" s="2">
        <v>46287</v>
      </c>
      <c r="N170" t="s">
        <v>24</v>
      </c>
      <c r="O170" t="s">
        <v>49</v>
      </c>
      <c r="P170" s="3">
        <v>0.65</v>
      </c>
    </row>
    <row r="171" spans="1:16" x14ac:dyDescent="0.3">
      <c r="A171" s="2">
        <v>46260</v>
      </c>
      <c r="B171" t="s">
        <v>26</v>
      </c>
      <c r="C171" t="s">
        <v>50</v>
      </c>
      <c r="D171" t="s">
        <v>28</v>
      </c>
      <c r="E171" t="s">
        <v>29</v>
      </c>
      <c r="F171" t="s">
        <v>20</v>
      </c>
      <c r="G171">
        <v>8</v>
      </c>
      <c r="H171">
        <v>599</v>
      </c>
      <c r="I171">
        <v>4792</v>
      </c>
      <c r="J171" t="s">
        <v>71</v>
      </c>
      <c r="K171" t="s">
        <v>262</v>
      </c>
      <c r="L171" t="s">
        <v>32</v>
      </c>
      <c r="M171" s="2">
        <v>46290</v>
      </c>
      <c r="O171" t="s">
        <v>56</v>
      </c>
      <c r="P171" s="3">
        <v>0.69652777777777775</v>
      </c>
    </row>
    <row r="172" spans="1:16" x14ac:dyDescent="0.3">
      <c r="A172" s="2">
        <v>46263</v>
      </c>
      <c r="B172" t="s">
        <v>34</v>
      </c>
      <c r="C172" t="s">
        <v>17</v>
      </c>
      <c r="D172" t="s">
        <v>36</v>
      </c>
      <c r="E172" t="s">
        <v>37</v>
      </c>
      <c r="F172" t="s">
        <v>38</v>
      </c>
      <c r="G172">
        <v>3</v>
      </c>
      <c r="H172">
        <v>11499</v>
      </c>
      <c r="I172">
        <v>34497</v>
      </c>
      <c r="J172" t="s">
        <v>73</v>
      </c>
      <c r="K172" t="s">
        <v>263</v>
      </c>
      <c r="L172" t="s">
        <v>32</v>
      </c>
      <c r="M172" s="2">
        <v>46293</v>
      </c>
      <c r="O172" t="s">
        <v>25</v>
      </c>
      <c r="P172" s="3">
        <v>0.74305555555555558</v>
      </c>
    </row>
    <row r="173" spans="1:16" x14ac:dyDescent="0.3">
      <c r="A173" s="2">
        <v>46266</v>
      </c>
      <c r="B173" t="s">
        <v>42</v>
      </c>
      <c r="C173" t="s">
        <v>27</v>
      </c>
      <c r="D173" t="s">
        <v>44</v>
      </c>
      <c r="E173" t="s">
        <v>45</v>
      </c>
      <c r="F173" t="s">
        <v>46</v>
      </c>
      <c r="G173">
        <v>10</v>
      </c>
      <c r="H173">
        <v>2799</v>
      </c>
      <c r="I173">
        <v>27990</v>
      </c>
      <c r="J173" t="s">
        <v>75</v>
      </c>
      <c r="K173" t="s">
        <v>264</v>
      </c>
      <c r="L173" t="s">
        <v>23</v>
      </c>
      <c r="M173" s="2">
        <v>46296</v>
      </c>
      <c r="O173" t="s">
        <v>33</v>
      </c>
      <c r="P173" s="3">
        <v>0.41458333333333341</v>
      </c>
    </row>
    <row r="174" spans="1:16" x14ac:dyDescent="0.3">
      <c r="A174" s="2">
        <v>46269</v>
      </c>
      <c r="B174" t="s">
        <v>16</v>
      </c>
      <c r="C174" t="s">
        <v>35</v>
      </c>
      <c r="D174" t="s">
        <v>51</v>
      </c>
      <c r="E174" t="s">
        <v>52</v>
      </c>
      <c r="F174" t="s">
        <v>53</v>
      </c>
      <c r="G174">
        <v>5</v>
      </c>
      <c r="H174">
        <v>3499</v>
      </c>
      <c r="I174">
        <v>17495</v>
      </c>
      <c r="J174" t="s">
        <v>77</v>
      </c>
      <c r="K174" t="s">
        <v>265</v>
      </c>
      <c r="L174" t="s">
        <v>32</v>
      </c>
      <c r="M174" s="2">
        <v>46299</v>
      </c>
      <c r="N174" t="s">
        <v>24</v>
      </c>
      <c r="O174" t="s">
        <v>41</v>
      </c>
      <c r="P174" s="3">
        <v>0.41944444444444451</v>
      </c>
    </row>
    <row r="175" spans="1:16" x14ac:dyDescent="0.3">
      <c r="A175" s="2">
        <v>46272</v>
      </c>
      <c r="B175" t="s">
        <v>26</v>
      </c>
      <c r="C175" t="s">
        <v>43</v>
      </c>
      <c r="D175" t="s">
        <v>57</v>
      </c>
      <c r="E175" t="s">
        <v>58</v>
      </c>
      <c r="F175" t="s">
        <v>20</v>
      </c>
      <c r="G175">
        <v>12</v>
      </c>
      <c r="H175">
        <v>2199</v>
      </c>
      <c r="I175">
        <v>26388</v>
      </c>
      <c r="J175" t="s">
        <v>79</v>
      </c>
      <c r="K175" t="s">
        <v>266</v>
      </c>
      <c r="L175" t="s">
        <v>32</v>
      </c>
      <c r="M175" s="2">
        <v>46302</v>
      </c>
      <c r="O175" t="s">
        <v>49</v>
      </c>
      <c r="P175" s="3">
        <v>0.46597222222222218</v>
      </c>
    </row>
    <row r="176" spans="1:16" x14ac:dyDescent="0.3">
      <c r="A176" s="2">
        <v>46275</v>
      </c>
      <c r="B176" t="s">
        <v>34</v>
      </c>
      <c r="C176" t="s">
        <v>50</v>
      </c>
      <c r="D176" t="s">
        <v>61</v>
      </c>
      <c r="E176" t="s">
        <v>62</v>
      </c>
      <c r="F176" t="s">
        <v>53</v>
      </c>
      <c r="G176">
        <v>7</v>
      </c>
      <c r="H176">
        <v>2499</v>
      </c>
      <c r="I176">
        <v>17493</v>
      </c>
      <c r="J176" t="s">
        <v>81</v>
      </c>
      <c r="K176" t="s">
        <v>267</v>
      </c>
      <c r="L176" t="s">
        <v>23</v>
      </c>
      <c r="M176" s="2">
        <v>46305</v>
      </c>
      <c r="O176" t="s">
        <v>56</v>
      </c>
      <c r="P176" s="3">
        <v>0.51249999999999996</v>
      </c>
    </row>
    <row r="177" spans="1:16" x14ac:dyDescent="0.3">
      <c r="A177" s="2">
        <v>46278</v>
      </c>
      <c r="B177" t="s">
        <v>42</v>
      </c>
      <c r="C177" t="s">
        <v>17</v>
      </c>
      <c r="D177" t="s">
        <v>65</v>
      </c>
      <c r="E177" t="s">
        <v>66</v>
      </c>
      <c r="F177" t="s">
        <v>20</v>
      </c>
      <c r="G177">
        <v>2</v>
      </c>
      <c r="H177">
        <v>1899</v>
      </c>
      <c r="I177">
        <v>3798</v>
      </c>
      <c r="J177" t="s">
        <v>83</v>
      </c>
      <c r="K177" t="s">
        <v>268</v>
      </c>
      <c r="L177" t="s">
        <v>32</v>
      </c>
      <c r="M177" s="2">
        <v>46308</v>
      </c>
      <c r="O177" t="s">
        <v>25</v>
      </c>
      <c r="P177" s="3">
        <v>0.55902777777777779</v>
      </c>
    </row>
    <row r="178" spans="1:16" x14ac:dyDescent="0.3">
      <c r="A178" s="2">
        <v>46281</v>
      </c>
      <c r="B178" t="s">
        <v>16</v>
      </c>
      <c r="C178" t="s">
        <v>27</v>
      </c>
      <c r="D178" t="s">
        <v>18</v>
      </c>
      <c r="E178" t="s">
        <v>19</v>
      </c>
      <c r="F178" t="s">
        <v>20</v>
      </c>
      <c r="G178">
        <v>9</v>
      </c>
      <c r="H178">
        <v>1299</v>
      </c>
      <c r="I178">
        <v>11691</v>
      </c>
      <c r="J178" t="s">
        <v>85</v>
      </c>
      <c r="K178" t="s">
        <v>269</v>
      </c>
      <c r="L178" t="s">
        <v>32</v>
      </c>
      <c r="M178" s="2">
        <v>46311</v>
      </c>
      <c r="N178" t="s">
        <v>24</v>
      </c>
      <c r="O178" t="s">
        <v>33</v>
      </c>
      <c r="P178" s="3">
        <v>0.60555555555555551</v>
      </c>
    </row>
    <row r="179" spans="1:16" x14ac:dyDescent="0.3">
      <c r="A179" s="2">
        <v>46284</v>
      </c>
      <c r="B179" t="s">
        <v>26</v>
      </c>
      <c r="C179" t="s">
        <v>35</v>
      </c>
      <c r="D179" t="s">
        <v>28</v>
      </c>
      <c r="E179" t="s">
        <v>29</v>
      </c>
      <c r="F179" t="s">
        <v>20</v>
      </c>
      <c r="G179">
        <v>4</v>
      </c>
      <c r="H179">
        <v>599</v>
      </c>
      <c r="I179">
        <v>2396</v>
      </c>
      <c r="J179" t="s">
        <v>87</v>
      </c>
      <c r="K179" t="s">
        <v>270</v>
      </c>
      <c r="L179" t="s">
        <v>23</v>
      </c>
      <c r="M179" s="2">
        <v>46314</v>
      </c>
      <c r="O179" t="s">
        <v>41</v>
      </c>
      <c r="P179" s="3">
        <v>0.65208333333333335</v>
      </c>
    </row>
    <row r="180" spans="1:16" x14ac:dyDescent="0.3">
      <c r="A180" s="2">
        <v>46287</v>
      </c>
      <c r="B180" t="s">
        <v>34</v>
      </c>
      <c r="C180" t="s">
        <v>43</v>
      </c>
      <c r="D180" t="s">
        <v>36</v>
      </c>
      <c r="E180" t="s">
        <v>37</v>
      </c>
      <c r="F180" t="s">
        <v>38</v>
      </c>
      <c r="G180">
        <v>11</v>
      </c>
      <c r="H180">
        <v>11499</v>
      </c>
      <c r="I180">
        <v>126489</v>
      </c>
      <c r="J180" t="s">
        <v>89</v>
      </c>
      <c r="K180" t="s">
        <v>271</v>
      </c>
      <c r="L180" t="s">
        <v>32</v>
      </c>
      <c r="M180" s="2">
        <v>46317</v>
      </c>
      <c r="O180" t="s">
        <v>49</v>
      </c>
      <c r="P180" s="3">
        <v>0.69861111111111107</v>
      </c>
    </row>
    <row r="181" spans="1:16" x14ac:dyDescent="0.3">
      <c r="A181" s="2">
        <v>46290</v>
      </c>
      <c r="B181" t="s">
        <v>42</v>
      </c>
      <c r="C181" t="s">
        <v>50</v>
      </c>
      <c r="D181" t="s">
        <v>44</v>
      </c>
      <c r="E181" t="s">
        <v>45</v>
      </c>
      <c r="F181" t="s">
        <v>46</v>
      </c>
      <c r="G181">
        <v>6</v>
      </c>
      <c r="H181">
        <v>2799</v>
      </c>
      <c r="I181">
        <v>16794</v>
      </c>
      <c r="J181" t="s">
        <v>91</v>
      </c>
      <c r="K181" t="s">
        <v>272</v>
      </c>
      <c r="L181" t="s">
        <v>32</v>
      </c>
      <c r="M181" s="2">
        <v>46320</v>
      </c>
      <c r="O181" t="s">
        <v>56</v>
      </c>
      <c r="P181" s="3">
        <v>0.74513888888888891</v>
      </c>
    </row>
    <row r="182" spans="1:16" x14ac:dyDescent="0.3">
      <c r="A182" s="2">
        <v>46113</v>
      </c>
      <c r="B182" t="s">
        <v>16</v>
      </c>
      <c r="C182" t="s">
        <v>17</v>
      </c>
      <c r="D182" t="s">
        <v>51</v>
      </c>
      <c r="E182" t="s">
        <v>52</v>
      </c>
      <c r="F182" t="s">
        <v>53</v>
      </c>
      <c r="G182">
        <v>1</v>
      </c>
      <c r="H182">
        <v>3499</v>
      </c>
      <c r="I182">
        <v>3499</v>
      </c>
      <c r="J182" t="s">
        <v>93</v>
      </c>
      <c r="K182" t="s">
        <v>273</v>
      </c>
      <c r="L182" t="s">
        <v>23</v>
      </c>
      <c r="M182" s="2">
        <v>46143</v>
      </c>
      <c r="N182" t="s">
        <v>24</v>
      </c>
      <c r="O182" t="s">
        <v>25</v>
      </c>
      <c r="P182" s="3">
        <v>0.375</v>
      </c>
    </row>
    <row r="183" spans="1:16" x14ac:dyDescent="0.3">
      <c r="A183" s="2">
        <v>46116</v>
      </c>
      <c r="B183" t="s">
        <v>26</v>
      </c>
      <c r="C183" t="s">
        <v>27</v>
      </c>
      <c r="D183" t="s">
        <v>57</v>
      </c>
      <c r="E183" t="s">
        <v>58</v>
      </c>
      <c r="F183" t="s">
        <v>20</v>
      </c>
      <c r="G183">
        <v>8</v>
      </c>
      <c r="H183">
        <v>2199</v>
      </c>
      <c r="I183">
        <v>17592</v>
      </c>
      <c r="J183" t="s">
        <v>95</v>
      </c>
      <c r="K183" t="s">
        <v>274</v>
      </c>
      <c r="L183" t="s">
        <v>32</v>
      </c>
      <c r="M183" s="2">
        <v>46146</v>
      </c>
      <c r="O183" t="s">
        <v>33</v>
      </c>
      <c r="P183" s="3">
        <v>0.42152777777777778</v>
      </c>
    </row>
    <row r="184" spans="1:16" x14ac:dyDescent="0.3">
      <c r="A184" s="2">
        <v>46119</v>
      </c>
      <c r="B184" t="s">
        <v>34</v>
      </c>
      <c r="C184" t="s">
        <v>35</v>
      </c>
      <c r="D184" t="s">
        <v>61</v>
      </c>
      <c r="E184" t="s">
        <v>62</v>
      </c>
      <c r="F184" t="s">
        <v>53</v>
      </c>
      <c r="G184">
        <v>3</v>
      </c>
      <c r="H184">
        <v>2499</v>
      </c>
      <c r="I184">
        <v>7497</v>
      </c>
      <c r="J184" t="s">
        <v>97</v>
      </c>
      <c r="K184" t="s">
        <v>275</v>
      </c>
      <c r="L184" t="s">
        <v>32</v>
      </c>
      <c r="M184" s="2">
        <v>46149</v>
      </c>
      <c r="O184" t="s">
        <v>41</v>
      </c>
      <c r="P184" s="3">
        <v>0.46805555555555561</v>
      </c>
    </row>
    <row r="185" spans="1:16" x14ac:dyDescent="0.3">
      <c r="A185" s="2">
        <v>46122</v>
      </c>
      <c r="B185" t="s">
        <v>42</v>
      </c>
      <c r="C185" t="s">
        <v>43</v>
      </c>
      <c r="D185" t="s">
        <v>65</v>
      </c>
      <c r="E185" t="s">
        <v>66</v>
      </c>
      <c r="F185" t="s">
        <v>20</v>
      </c>
      <c r="G185">
        <v>10</v>
      </c>
      <c r="H185">
        <v>1899</v>
      </c>
      <c r="I185">
        <v>18990</v>
      </c>
      <c r="J185" t="s">
        <v>99</v>
      </c>
      <c r="K185" t="s">
        <v>276</v>
      </c>
      <c r="L185" t="s">
        <v>23</v>
      </c>
      <c r="M185" s="2">
        <v>46152</v>
      </c>
      <c r="O185" t="s">
        <v>49</v>
      </c>
      <c r="P185" s="3">
        <v>0.51458333333333328</v>
      </c>
    </row>
    <row r="186" spans="1:16" x14ac:dyDescent="0.3">
      <c r="A186" s="2">
        <v>46125</v>
      </c>
      <c r="B186" t="s">
        <v>16</v>
      </c>
      <c r="C186" t="s">
        <v>50</v>
      </c>
      <c r="D186" t="s">
        <v>18</v>
      </c>
      <c r="E186" t="s">
        <v>19</v>
      </c>
      <c r="F186" t="s">
        <v>20</v>
      </c>
      <c r="G186">
        <v>5</v>
      </c>
      <c r="H186">
        <v>1299</v>
      </c>
      <c r="I186">
        <v>6495</v>
      </c>
      <c r="J186" t="s">
        <v>101</v>
      </c>
      <c r="K186" t="s">
        <v>277</v>
      </c>
      <c r="L186" t="s">
        <v>32</v>
      </c>
      <c r="M186" s="2">
        <v>46155</v>
      </c>
      <c r="N186" t="s">
        <v>24</v>
      </c>
      <c r="O186" t="s">
        <v>56</v>
      </c>
      <c r="P186" s="3">
        <v>0.56111111111111112</v>
      </c>
    </row>
    <row r="187" spans="1:16" x14ac:dyDescent="0.3">
      <c r="A187" s="2">
        <v>46128</v>
      </c>
      <c r="B187" t="s">
        <v>26</v>
      </c>
      <c r="C187" t="s">
        <v>17</v>
      </c>
      <c r="D187" t="s">
        <v>28</v>
      </c>
      <c r="E187" t="s">
        <v>29</v>
      </c>
      <c r="F187" t="s">
        <v>20</v>
      </c>
      <c r="G187">
        <v>12</v>
      </c>
      <c r="H187">
        <v>599</v>
      </c>
      <c r="I187">
        <v>7188</v>
      </c>
      <c r="J187" t="s">
        <v>103</v>
      </c>
      <c r="K187" t="s">
        <v>278</v>
      </c>
      <c r="L187" t="s">
        <v>32</v>
      </c>
      <c r="M187" s="2">
        <v>46158</v>
      </c>
      <c r="O187" t="s">
        <v>25</v>
      </c>
      <c r="P187" s="3">
        <v>0.60763888888888884</v>
      </c>
    </row>
    <row r="188" spans="1:16" x14ac:dyDescent="0.3">
      <c r="A188" s="2">
        <v>46131</v>
      </c>
      <c r="B188" t="s">
        <v>34</v>
      </c>
      <c r="C188" t="s">
        <v>27</v>
      </c>
      <c r="D188" t="s">
        <v>36</v>
      </c>
      <c r="E188" t="s">
        <v>37</v>
      </c>
      <c r="F188" t="s">
        <v>38</v>
      </c>
      <c r="G188">
        <v>7</v>
      </c>
      <c r="H188">
        <v>11499</v>
      </c>
      <c r="I188">
        <v>80493</v>
      </c>
      <c r="J188" t="s">
        <v>105</v>
      </c>
      <c r="K188" t="s">
        <v>279</v>
      </c>
      <c r="L188" t="s">
        <v>23</v>
      </c>
      <c r="M188" s="2">
        <v>46161</v>
      </c>
      <c r="O188" t="s">
        <v>33</v>
      </c>
      <c r="P188" s="3">
        <v>0.65416666666666667</v>
      </c>
    </row>
    <row r="189" spans="1:16" x14ac:dyDescent="0.3">
      <c r="A189" s="2">
        <v>46134</v>
      </c>
      <c r="B189" t="s">
        <v>42</v>
      </c>
      <c r="C189" t="s">
        <v>35</v>
      </c>
      <c r="D189" t="s">
        <v>44</v>
      </c>
      <c r="E189" t="s">
        <v>45</v>
      </c>
      <c r="F189" t="s">
        <v>46</v>
      </c>
      <c r="G189">
        <v>2</v>
      </c>
      <c r="H189">
        <v>2799</v>
      </c>
      <c r="I189">
        <v>5598</v>
      </c>
      <c r="J189" t="s">
        <v>107</v>
      </c>
      <c r="K189" t="s">
        <v>280</v>
      </c>
      <c r="L189" t="s">
        <v>32</v>
      </c>
      <c r="M189" s="2">
        <v>46164</v>
      </c>
      <c r="O189" t="s">
        <v>41</v>
      </c>
      <c r="P189" s="3">
        <v>0.7006944444444444</v>
      </c>
    </row>
    <row r="190" spans="1:16" x14ac:dyDescent="0.3">
      <c r="A190" s="2">
        <v>46137</v>
      </c>
      <c r="B190" t="s">
        <v>16</v>
      </c>
      <c r="C190" t="s">
        <v>43</v>
      </c>
      <c r="D190" t="s">
        <v>51</v>
      </c>
      <c r="E190" t="s">
        <v>52</v>
      </c>
      <c r="F190" t="s">
        <v>53</v>
      </c>
      <c r="G190">
        <v>9</v>
      </c>
      <c r="H190">
        <v>3499</v>
      </c>
      <c r="I190">
        <v>31491</v>
      </c>
      <c r="J190" t="s">
        <v>109</v>
      </c>
      <c r="K190" t="s">
        <v>281</v>
      </c>
      <c r="L190" t="s">
        <v>32</v>
      </c>
      <c r="M190" s="2">
        <v>46167</v>
      </c>
      <c r="N190" t="s">
        <v>24</v>
      </c>
      <c r="O190" t="s">
        <v>49</v>
      </c>
      <c r="P190" s="3">
        <v>0.74722222222222223</v>
      </c>
    </row>
    <row r="191" spans="1:16" x14ac:dyDescent="0.3">
      <c r="A191" s="2">
        <v>46140</v>
      </c>
      <c r="B191" t="s">
        <v>26</v>
      </c>
      <c r="C191" t="s">
        <v>50</v>
      </c>
      <c r="D191" t="s">
        <v>57</v>
      </c>
      <c r="E191" t="s">
        <v>58</v>
      </c>
      <c r="F191" t="s">
        <v>20</v>
      </c>
      <c r="G191">
        <v>4</v>
      </c>
      <c r="H191">
        <v>2199</v>
      </c>
      <c r="I191">
        <v>8796</v>
      </c>
      <c r="J191" t="s">
        <v>111</v>
      </c>
      <c r="K191" t="s">
        <v>282</v>
      </c>
      <c r="L191" t="s">
        <v>23</v>
      </c>
      <c r="M191" s="2">
        <v>46170</v>
      </c>
      <c r="O191" t="s">
        <v>56</v>
      </c>
      <c r="P191" s="3">
        <v>0.37708333333333333</v>
      </c>
    </row>
    <row r="192" spans="1:16" x14ac:dyDescent="0.3">
      <c r="A192" s="2">
        <v>46143</v>
      </c>
      <c r="B192" t="s">
        <v>34</v>
      </c>
      <c r="C192" t="s">
        <v>17</v>
      </c>
      <c r="D192" t="s">
        <v>61</v>
      </c>
      <c r="E192" t="s">
        <v>62</v>
      </c>
      <c r="F192" t="s">
        <v>53</v>
      </c>
      <c r="G192">
        <v>11</v>
      </c>
      <c r="H192">
        <v>2499</v>
      </c>
      <c r="I192">
        <v>27489</v>
      </c>
      <c r="J192" t="s">
        <v>113</v>
      </c>
      <c r="K192" t="s">
        <v>283</v>
      </c>
      <c r="L192" t="s">
        <v>32</v>
      </c>
      <c r="M192" s="2">
        <v>46173</v>
      </c>
      <c r="O192" t="s">
        <v>25</v>
      </c>
      <c r="P192" s="3">
        <v>0.4236111111111111</v>
      </c>
    </row>
    <row r="193" spans="1:16" x14ac:dyDescent="0.3">
      <c r="A193" s="2">
        <v>46146</v>
      </c>
      <c r="B193" t="s">
        <v>42</v>
      </c>
      <c r="C193" t="s">
        <v>27</v>
      </c>
      <c r="D193" t="s">
        <v>65</v>
      </c>
      <c r="E193" t="s">
        <v>66</v>
      </c>
      <c r="F193" t="s">
        <v>20</v>
      </c>
      <c r="G193">
        <v>6</v>
      </c>
      <c r="H193">
        <v>1899</v>
      </c>
      <c r="I193">
        <v>11394</v>
      </c>
      <c r="J193" t="s">
        <v>115</v>
      </c>
      <c r="K193" t="s">
        <v>284</v>
      </c>
      <c r="L193" t="s">
        <v>32</v>
      </c>
      <c r="M193" s="2">
        <v>46176</v>
      </c>
      <c r="O193" t="s">
        <v>33</v>
      </c>
      <c r="P193" s="3">
        <v>0.47013888888888888</v>
      </c>
    </row>
    <row r="194" spans="1:16" x14ac:dyDescent="0.3">
      <c r="A194" s="2">
        <v>46149</v>
      </c>
      <c r="B194" t="s">
        <v>16</v>
      </c>
      <c r="C194" t="s">
        <v>35</v>
      </c>
      <c r="D194" t="s">
        <v>18</v>
      </c>
      <c r="E194" t="s">
        <v>19</v>
      </c>
      <c r="F194" t="s">
        <v>20</v>
      </c>
      <c r="G194">
        <v>1</v>
      </c>
      <c r="H194">
        <v>1299</v>
      </c>
      <c r="I194">
        <v>1299</v>
      </c>
      <c r="J194" t="s">
        <v>117</v>
      </c>
      <c r="K194" t="s">
        <v>285</v>
      </c>
      <c r="L194" t="s">
        <v>23</v>
      </c>
      <c r="M194" s="2">
        <v>46179</v>
      </c>
      <c r="N194" t="s">
        <v>24</v>
      </c>
      <c r="O194" t="s">
        <v>41</v>
      </c>
      <c r="P194" s="3">
        <v>0.51666666666666672</v>
      </c>
    </row>
    <row r="195" spans="1:16" x14ac:dyDescent="0.3">
      <c r="A195" s="2">
        <v>46152</v>
      </c>
      <c r="B195" t="s">
        <v>26</v>
      </c>
      <c r="C195" t="s">
        <v>43</v>
      </c>
      <c r="D195" t="s">
        <v>28</v>
      </c>
      <c r="E195" t="s">
        <v>29</v>
      </c>
      <c r="F195" t="s">
        <v>20</v>
      </c>
      <c r="G195">
        <v>8</v>
      </c>
      <c r="H195">
        <v>599</v>
      </c>
      <c r="I195">
        <v>4792</v>
      </c>
      <c r="J195" t="s">
        <v>119</v>
      </c>
      <c r="K195" t="s">
        <v>286</v>
      </c>
      <c r="L195" t="s">
        <v>32</v>
      </c>
      <c r="M195" s="2">
        <v>46182</v>
      </c>
      <c r="O195" t="s">
        <v>49</v>
      </c>
      <c r="P195" s="3">
        <v>0.56319444444444444</v>
      </c>
    </row>
    <row r="196" spans="1:16" x14ac:dyDescent="0.3">
      <c r="A196" s="2">
        <v>46155</v>
      </c>
      <c r="B196" t="s">
        <v>34</v>
      </c>
      <c r="C196" t="s">
        <v>50</v>
      </c>
      <c r="D196" t="s">
        <v>36</v>
      </c>
      <c r="E196" t="s">
        <v>37</v>
      </c>
      <c r="F196" t="s">
        <v>38</v>
      </c>
      <c r="G196">
        <v>3</v>
      </c>
      <c r="H196">
        <v>11499</v>
      </c>
      <c r="I196">
        <v>34497</v>
      </c>
      <c r="J196" t="s">
        <v>121</v>
      </c>
      <c r="K196" t="s">
        <v>287</v>
      </c>
      <c r="L196" t="s">
        <v>32</v>
      </c>
      <c r="M196" s="2">
        <v>46185</v>
      </c>
      <c r="O196" t="s">
        <v>56</v>
      </c>
      <c r="P196" s="3">
        <v>0.60972222222222228</v>
      </c>
    </row>
    <row r="197" spans="1:16" x14ac:dyDescent="0.3">
      <c r="A197" s="2">
        <v>46158</v>
      </c>
      <c r="B197" t="s">
        <v>42</v>
      </c>
      <c r="C197" t="s">
        <v>17</v>
      </c>
      <c r="D197" t="s">
        <v>44</v>
      </c>
      <c r="E197" t="s">
        <v>45</v>
      </c>
      <c r="F197" t="s">
        <v>46</v>
      </c>
      <c r="G197">
        <v>10</v>
      </c>
      <c r="H197">
        <v>2799</v>
      </c>
      <c r="I197">
        <v>27990</v>
      </c>
      <c r="J197" t="s">
        <v>123</v>
      </c>
      <c r="K197" t="s">
        <v>288</v>
      </c>
      <c r="L197" t="s">
        <v>23</v>
      </c>
      <c r="M197" s="2">
        <v>46188</v>
      </c>
      <c r="O197" t="s">
        <v>25</v>
      </c>
      <c r="P197" s="3">
        <v>0.65625</v>
      </c>
    </row>
    <row r="198" spans="1:16" x14ac:dyDescent="0.3">
      <c r="A198" s="2">
        <v>46161</v>
      </c>
      <c r="B198" t="s">
        <v>16</v>
      </c>
      <c r="C198" t="s">
        <v>27</v>
      </c>
      <c r="D198" t="s">
        <v>51</v>
      </c>
      <c r="E198" t="s">
        <v>52</v>
      </c>
      <c r="F198" t="s">
        <v>53</v>
      </c>
      <c r="G198">
        <v>5</v>
      </c>
      <c r="H198">
        <v>3499</v>
      </c>
      <c r="I198">
        <v>17495</v>
      </c>
      <c r="J198" t="s">
        <v>125</v>
      </c>
      <c r="K198" t="s">
        <v>289</v>
      </c>
      <c r="L198" t="s">
        <v>32</v>
      </c>
      <c r="M198" s="2">
        <v>46191</v>
      </c>
      <c r="N198" t="s">
        <v>24</v>
      </c>
      <c r="O198" t="s">
        <v>33</v>
      </c>
      <c r="P198" s="3">
        <v>0.70277777777777772</v>
      </c>
    </row>
    <row r="199" spans="1:16" x14ac:dyDescent="0.3">
      <c r="A199" s="2">
        <v>46164</v>
      </c>
      <c r="B199" t="s">
        <v>26</v>
      </c>
      <c r="C199" t="s">
        <v>35</v>
      </c>
      <c r="D199" t="s">
        <v>57</v>
      </c>
      <c r="E199" t="s">
        <v>58</v>
      </c>
      <c r="F199" t="s">
        <v>20</v>
      </c>
      <c r="G199">
        <v>12</v>
      </c>
      <c r="H199">
        <v>2199</v>
      </c>
      <c r="I199">
        <v>26388</v>
      </c>
      <c r="J199" t="s">
        <v>127</v>
      </c>
      <c r="K199" t="s">
        <v>290</v>
      </c>
      <c r="L199" t="s">
        <v>32</v>
      </c>
      <c r="M199" s="2">
        <v>46194</v>
      </c>
      <c r="O199" t="s">
        <v>41</v>
      </c>
      <c r="P199" s="3">
        <v>0.74930555555555556</v>
      </c>
    </row>
    <row r="200" spans="1:16" x14ac:dyDescent="0.3">
      <c r="A200" s="2">
        <v>46167</v>
      </c>
      <c r="B200" t="s">
        <v>34</v>
      </c>
      <c r="C200" t="s">
        <v>43</v>
      </c>
      <c r="D200" t="s">
        <v>61</v>
      </c>
      <c r="E200" t="s">
        <v>62</v>
      </c>
      <c r="F200" t="s">
        <v>53</v>
      </c>
      <c r="G200">
        <v>7</v>
      </c>
      <c r="H200">
        <v>2499</v>
      </c>
      <c r="I200">
        <v>17493</v>
      </c>
      <c r="J200" t="s">
        <v>129</v>
      </c>
      <c r="K200" t="s">
        <v>291</v>
      </c>
      <c r="L200" t="s">
        <v>23</v>
      </c>
      <c r="M200" s="2">
        <v>46197</v>
      </c>
      <c r="O200" t="s">
        <v>49</v>
      </c>
      <c r="P200" s="3">
        <v>0.37916666666666671</v>
      </c>
    </row>
    <row r="201" spans="1:16" x14ac:dyDescent="0.3">
      <c r="A201" s="2">
        <v>46170</v>
      </c>
      <c r="B201" t="s">
        <v>42</v>
      </c>
      <c r="C201" t="s">
        <v>50</v>
      </c>
      <c r="D201" t="s">
        <v>65</v>
      </c>
      <c r="E201" t="s">
        <v>66</v>
      </c>
      <c r="F201" t="s">
        <v>20</v>
      </c>
      <c r="G201">
        <v>2</v>
      </c>
      <c r="H201">
        <v>1899</v>
      </c>
      <c r="I201">
        <v>3798</v>
      </c>
      <c r="J201" t="s">
        <v>131</v>
      </c>
      <c r="K201" t="s">
        <v>292</v>
      </c>
      <c r="L201" t="s">
        <v>32</v>
      </c>
      <c r="M201" s="2">
        <v>46200</v>
      </c>
      <c r="O201" t="s">
        <v>56</v>
      </c>
      <c r="P201" s="3">
        <v>0.42569444444444438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9"/>
  <sheetViews>
    <sheetView workbookViewId="0"/>
  </sheetViews>
  <sheetFormatPr defaultRowHeight="14.4" x14ac:dyDescent="0.3"/>
  <cols>
    <col min="1" max="16" width="14" customWidth="1"/>
  </cols>
  <sheetData>
    <row r="1" spans="1:3" x14ac:dyDescent="0.3">
      <c r="A1" s="1" t="s">
        <v>4</v>
      </c>
      <c r="B1" s="1" t="s">
        <v>5</v>
      </c>
      <c r="C1" s="1" t="s">
        <v>7</v>
      </c>
    </row>
    <row r="2" spans="1:3" x14ac:dyDescent="0.3">
      <c r="A2" t="s">
        <v>19</v>
      </c>
      <c r="B2" t="s">
        <v>20</v>
      </c>
      <c r="C2">
        <v>1299</v>
      </c>
    </row>
    <row r="3" spans="1:3" x14ac:dyDescent="0.3">
      <c r="A3" t="s">
        <v>29</v>
      </c>
      <c r="B3" t="s">
        <v>20</v>
      </c>
      <c r="C3">
        <v>599</v>
      </c>
    </row>
    <row r="4" spans="1:3" x14ac:dyDescent="0.3">
      <c r="A4" t="s">
        <v>37</v>
      </c>
      <c r="B4" t="s">
        <v>38</v>
      </c>
      <c r="C4">
        <v>11499</v>
      </c>
    </row>
    <row r="5" spans="1:3" x14ac:dyDescent="0.3">
      <c r="A5" t="s">
        <v>45</v>
      </c>
      <c r="B5" t="s">
        <v>46</v>
      </c>
      <c r="C5">
        <v>2799</v>
      </c>
    </row>
    <row r="6" spans="1:3" x14ac:dyDescent="0.3">
      <c r="A6" t="s">
        <v>52</v>
      </c>
      <c r="B6" t="s">
        <v>53</v>
      </c>
      <c r="C6">
        <v>3499</v>
      </c>
    </row>
    <row r="7" spans="1:3" x14ac:dyDescent="0.3">
      <c r="A7" t="s">
        <v>58</v>
      </c>
      <c r="B7" t="s">
        <v>20</v>
      </c>
      <c r="C7">
        <v>2199</v>
      </c>
    </row>
    <row r="8" spans="1:3" x14ac:dyDescent="0.3">
      <c r="A8" t="s">
        <v>62</v>
      </c>
      <c r="B8" t="s">
        <v>53</v>
      </c>
      <c r="C8">
        <v>2499</v>
      </c>
    </row>
    <row r="9" spans="1:3" x14ac:dyDescent="0.3">
      <c r="A9" t="s">
        <v>66</v>
      </c>
      <c r="B9" t="s">
        <v>20</v>
      </c>
      <c r="C9">
        <v>1899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"/>
  <sheetViews>
    <sheetView workbookViewId="0"/>
  </sheetViews>
  <sheetFormatPr defaultRowHeight="14.4" x14ac:dyDescent="0.3"/>
  <cols>
    <col min="1" max="16" width="14" customWidth="1"/>
  </cols>
  <sheetData>
    <row r="1" spans="1:7" x14ac:dyDescent="0.3">
      <c r="A1" s="1" t="s">
        <v>1</v>
      </c>
      <c r="B1" s="1" t="s">
        <v>293</v>
      </c>
      <c r="C1" s="1" t="s">
        <v>294</v>
      </c>
      <c r="D1" s="1" t="s">
        <v>295</v>
      </c>
      <c r="E1" s="1" t="s">
        <v>296</v>
      </c>
      <c r="F1" s="1" t="s">
        <v>297</v>
      </c>
      <c r="G1" s="1" t="s">
        <v>298</v>
      </c>
    </row>
    <row r="2" spans="1:7" x14ac:dyDescent="0.3">
      <c r="A2" t="s">
        <v>16</v>
      </c>
      <c r="B2">
        <v>200000</v>
      </c>
      <c r="C2">
        <v>205000</v>
      </c>
      <c r="D2">
        <v>210000</v>
      </c>
      <c r="E2">
        <v>215000</v>
      </c>
      <c r="F2">
        <v>220000</v>
      </c>
      <c r="G2">
        <v>225000</v>
      </c>
    </row>
    <row r="3" spans="1:7" x14ac:dyDescent="0.3">
      <c r="A3" t="s">
        <v>26</v>
      </c>
      <c r="B3">
        <v>215000</v>
      </c>
      <c r="C3">
        <v>220000</v>
      </c>
      <c r="D3">
        <v>225000</v>
      </c>
      <c r="E3">
        <v>230000</v>
      </c>
      <c r="F3">
        <v>235000</v>
      </c>
      <c r="G3">
        <v>240000</v>
      </c>
    </row>
    <row r="4" spans="1:7" x14ac:dyDescent="0.3">
      <c r="A4" t="s">
        <v>34</v>
      </c>
      <c r="B4">
        <v>230000</v>
      </c>
      <c r="C4">
        <v>235000</v>
      </c>
      <c r="D4">
        <v>240000</v>
      </c>
      <c r="E4">
        <v>245000</v>
      </c>
      <c r="F4">
        <v>250000</v>
      </c>
      <c r="G4">
        <v>255000</v>
      </c>
    </row>
    <row r="5" spans="1:7" x14ac:dyDescent="0.3">
      <c r="A5" t="s">
        <v>42</v>
      </c>
      <c r="B5">
        <v>245000</v>
      </c>
      <c r="C5">
        <v>250000</v>
      </c>
      <c r="D5">
        <v>255000</v>
      </c>
      <c r="E5">
        <v>260000</v>
      </c>
      <c r="F5">
        <v>265000</v>
      </c>
      <c r="G5">
        <v>270000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4"/>
  <sheetViews>
    <sheetView workbookViewId="0"/>
  </sheetViews>
  <sheetFormatPr defaultRowHeight="14.4" x14ac:dyDescent="0.3"/>
  <cols>
    <col min="1" max="16" width="14" customWidth="1"/>
  </cols>
  <sheetData>
    <row r="1" spans="1:2" x14ac:dyDescent="0.3">
      <c r="A1" s="1" t="s">
        <v>1</v>
      </c>
      <c r="B1" s="1" t="s">
        <v>4</v>
      </c>
    </row>
    <row r="2" spans="1:2" x14ac:dyDescent="0.3">
      <c r="A2" t="s">
        <v>16</v>
      </c>
      <c r="B2" t="s">
        <v>37</v>
      </c>
    </row>
    <row r="3" spans="1:2" x14ac:dyDescent="0.3">
      <c r="A3" t="s">
        <v>1</v>
      </c>
    </row>
    <row r="4" spans="1:2" x14ac:dyDescent="0.3">
      <c r="A4" t="s">
        <v>26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6"/>
  <sheetViews>
    <sheetView workbookViewId="0"/>
  </sheetViews>
  <sheetFormatPr defaultRowHeight="14.4" x14ac:dyDescent="0.3"/>
  <cols>
    <col min="1" max="16" width="14" customWidth="1"/>
  </cols>
  <sheetData>
    <row r="1" spans="1:2" x14ac:dyDescent="0.3">
      <c r="A1" s="1" t="s">
        <v>0</v>
      </c>
      <c r="B1" s="1" t="s">
        <v>299</v>
      </c>
    </row>
    <row r="2" spans="1:2" x14ac:dyDescent="0.3">
      <c r="A2" s="4">
        <v>46113</v>
      </c>
      <c r="B2">
        <v>-500000</v>
      </c>
    </row>
    <row r="3" spans="1:2" x14ac:dyDescent="0.3">
      <c r="A3" s="4">
        <v>46296</v>
      </c>
      <c r="B3">
        <v>60000</v>
      </c>
    </row>
    <row r="4" spans="1:2" x14ac:dyDescent="0.3">
      <c r="A4" s="4">
        <v>46478</v>
      </c>
      <c r="B4">
        <v>150000</v>
      </c>
    </row>
    <row r="5" spans="1:2" x14ac:dyDescent="0.3">
      <c r="A5" s="4">
        <v>46661</v>
      </c>
      <c r="B5">
        <v>150000</v>
      </c>
    </row>
    <row r="6" spans="1:2" x14ac:dyDescent="0.3">
      <c r="A6" s="4">
        <v>46844</v>
      </c>
      <c r="B6">
        <v>260000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 ME</vt:lpstr>
      <vt:lpstr>Practice</vt:lpstr>
      <vt:lpstr>Answers</vt:lpstr>
      <vt:lpstr>Sales</vt:lpstr>
      <vt:lpstr>Products</vt:lpstr>
      <vt:lpstr>Targets</vt:lpstr>
      <vt:lpstr>Criteria</vt:lpstr>
      <vt:lpstr>Cashflows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Sublime W</cp:lastModifiedBy>
  <dcterms:created xsi:type="dcterms:W3CDTF">2026-10-03T16:43:05Z</dcterms:created>
  <dcterms:modified xsi:type="dcterms:W3CDTF">2026-10-03T17:05:10Z</dcterms:modified>
</cp:coreProperties>
</file>